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540" windowHeight="6180" tabRatio="70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<sst xmlns="http://schemas.openxmlformats.org/spreadsheetml/2006/main" count="4170" uniqueCount="973">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</sst>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7\2019\VVV2019\&#1048;&#1053;&#1042;&#1045;&#1057;&#1058;&#1054;&#1056;.&#1041;&#1043;\CFS%202019\Q1_2019\Q1_CFS%20Template%20-%20INVESTOR%20BG%20-%202019%20V2_BEZ%20PREOCEN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лиминации EQ"/>
      <sheetName val="Risks"/>
      <sheetName val="Financial position"/>
      <sheetName val="Income statement"/>
      <sheetName val="елиминации PL"/>
      <sheetName val="Equity"/>
      <sheetName val="Cashflow"/>
      <sheetName val="елиминации CF"/>
      <sheetName val="сегменти"/>
      <sheetName val="A1"/>
      <sheetName val="А2"/>
      <sheetName val="A3"/>
      <sheetName val="A4"/>
      <sheetName val="A5"/>
      <sheetName val="A6"/>
      <sheetName val="A7"/>
      <sheetName val="А8"/>
      <sheetName val="A9"/>
      <sheetName val="А10"/>
      <sheetName val="A11"/>
      <sheetName val="А12"/>
      <sheetName val="E1"/>
      <sheetName val="E2"/>
      <sheetName val="L1"/>
      <sheetName val="L2"/>
      <sheetName val="L3"/>
      <sheetName val="L4"/>
      <sheetName val="L5"/>
      <sheetName val="L6"/>
      <sheetName val="L7"/>
      <sheetName val="Def.Taxes"/>
      <sheetName val="IFRS 5"/>
      <sheetName val="R1"/>
      <sheetName val="R2"/>
      <sheetName val="ОЕ1"/>
      <sheetName val="OE2"/>
      <sheetName val="OE3"/>
      <sheetName val="F1"/>
      <sheetName val="F2"/>
      <sheetName val="Tax"/>
      <sheetName val="EPS"/>
      <sheetName val="Restatement chan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43555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43612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43555</v>
      </c>
    </row>
    <row r="11" spans="1:2" ht="15.75">
      <c r="A11" s="7" t="s">
        <v>950</v>
      </c>
      <c r="B11" s="547">
        <v>43612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-0.5119919212320121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-0.06466836734693877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-0.07446847574633716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-0.03346092925026399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0.6588723051409618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1.81890984241798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1.7582020149832085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0.9082924308964092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0.029126840609661586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0.14154011077362874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0.06535440865892292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0.27254169662947414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0.8683992346938775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0.449330121436114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162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0.005165816326530613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0.09438711301283664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72.62133333333334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3197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970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280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4581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13857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15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4075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17947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32444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64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109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847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3939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303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260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9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7768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13160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13613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13613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367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451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831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28164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60608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1516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326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34911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-6305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-7472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-2028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-8333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31360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2015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9810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660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279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10749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1000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11749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470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314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13360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7202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3616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228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907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804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515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488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14632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734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118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15484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60608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317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2399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213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2213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374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336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5852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178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6030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6030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6030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3943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3961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3973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2057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3973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2057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2057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29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2028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6030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4907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-2444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-2260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-631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-25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-453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-157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-54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-6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61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-136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877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-395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-59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413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43555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-176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43555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627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43555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451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43555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451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43555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43555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43555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43555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43555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43555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43555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43555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43555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43555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43555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43555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43555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43555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43555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43555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43555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43555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43555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43555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43555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43555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43555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43555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43555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43555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43555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43555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43555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43555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43555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43555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43555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43555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43555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43555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43555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43555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43555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43555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43555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43555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43555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43555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43555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43555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43555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43555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43555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43555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43555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43555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43555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43555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43555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43555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43555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43555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43555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43555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43555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43555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43555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43555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43555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43555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43555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43555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43555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43555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43555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43555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43555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43555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43555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43555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43555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43555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43555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43555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43555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43555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43555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43555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43555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43555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326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43555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43555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43555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326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43555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43555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43555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43555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43555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43555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43555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43555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43555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43555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43555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43555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43555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43555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43555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43555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43555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43555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43555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43555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43555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43555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43555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43555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43555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43555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43555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43555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43555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43555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43555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43555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43555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43555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43555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43555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43555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43555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43555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43555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43555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43555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43555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43555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43555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43555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43555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43555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43555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43555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43555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43555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43555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43555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43555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43555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43555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43555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43555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43555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43555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43555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43555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43555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43555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43555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43555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43555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43555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43555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43555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43555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-2028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43555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43555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43555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43555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43555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43555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43555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43555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43555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43555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43555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43555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43555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-9500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43555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43555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43555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-9500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43555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43555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43555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43555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43555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43555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43555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43555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43555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43555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43555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43555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43555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43555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43555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43555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43555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43555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43555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43555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43555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43555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43555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43555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43555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43555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43555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43555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-2028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43555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43555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43555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43555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43555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43555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43555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43555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43555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43555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43555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43555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43555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31360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43555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43555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43555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31360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43555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43555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43555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43555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43555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43555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-29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43555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43555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43555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43555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43555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43555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43555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43555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43555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43555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43555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43555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43555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2015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43555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43555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43555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2015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43555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43555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43555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43555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43555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43555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43555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43555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43555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43555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43555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43555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43555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43555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43555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43555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43555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43555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43555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43555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43555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43555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43555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43555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43555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43555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43555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43555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43555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43555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43555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43555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43555</v>
      </c>
      <c r="D493" s="99" t="s">
        <v>529</v>
      </c>
      <c r="E493" s="482">
        <v>2</v>
      </c>
      <c r="F493" s="99" t="s">
        <v>528</v>
      </c>
      <c r="H493" s="99">
        <f>'Справка 6'!E13</f>
        <v>10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43555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43555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43555</v>
      </c>
      <c r="D496" s="99" t="s">
        <v>537</v>
      </c>
      <c r="E496" s="482">
        <v>2</v>
      </c>
      <c r="F496" s="99" t="s">
        <v>536</v>
      </c>
      <c r="H496" s="99">
        <f>'Справка 6'!E16</f>
        <v>40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43555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43555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43555</v>
      </c>
      <c r="D499" s="99" t="s">
        <v>545</v>
      </c>
      <c r="E499" s="482">
        <v>2</v>
      </c>
      <c r="F499" s="99" t="s">
        <v>804</v>
      </c>
      <c r="H499" s="99">
        <f>'Справка 6'!E19</f>
        <v>50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43555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43555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43555</v>
      </c>
      <c r="D502" s="99" t="s">
        <v>553</v>
      </c>
      <c r="E502" s="482">
        <v>2</v>
      </c>
      <c r="F502" s="99" t="s">
        <v>552</v>
      </c>
      <c r="H502" s="99">
        <f>'Справка 6'!E23</f>
        <v>194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43555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43555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43555</v>
      </c>
      <c r="D505" s="99" t="s">
        <v>558</v>
      </c>
      <c r="E505" s="482">
        <v>2</v>
      </c>
      <c r="F505" s="99" t="s">
        <v>542</v>
      </c>
      <c r="H505" s="99">
        <f>'Справка 6'!E26</f>
        <v>1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43555</v>
      </c>
      <c r="D506" s="99" t="s">
        <v>560</v>
      </c>
      <c r="E506" s="482">
        <v>2</v>
      </c>
      <c r="F506" s="99" t="s">
        <v>838</v>
      </c>
      <c r="H506" s="99">
        <f>'Справка 6'!E27</f>
        <v>195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43555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43555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43555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43555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43555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43555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43555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43555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43555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43555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43555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43555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43555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43555</v>
      </c>
      <c r="D520" s="99" t="s">
        <v>583</v>
      </c>
      <c r="E520" s="482">
        <v>2</v>
      </c>
      <c r="F520" s="99" t="s">
        <v>582</v>
      </c>
      <c r="H520" s="99">
        <f>'Справка 6'!E42</f>
        <v>245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43555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43555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43555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43555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43555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43555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43555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43555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43555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43555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43555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43555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43555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43555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43555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43555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43555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43555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43555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43555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43555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43555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43555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43555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43555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43555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43555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43555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43555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43555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43555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43555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43555</v>
      </c>
      <c r="D553" s="99" t="s">
        <v>529</v>
      </c>
      <c r="E553" s="482">
        <v>4</v>
      </c>
      <c r="F553" s="99" t="s">
        <v>528</v>
      </c>
      <c r="H553" s="99">
        <f>'Справка 6'!G13</f>
        <v>2729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43555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43555</v>
      </c>
      <c r="D555" s="99" t="s">
        <v>535</v>
      </c>
      <c r="E555" s="482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43555</v>
      </c>
      <c r="D556" s="99" t="s">
        <v>537</v>
      </c>
      <c r="E556" s="482">
        <v>4</v>
      </c>
      <c r="F556" s="99" t="s">
        <v>536</v>
      </c>
      <c r="H556" s="99">
        <f>'Справка 6'!G16</f>
        <v>477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43555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43555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43555</v>
      </c>
      <c r="D559" s="99" t="s">
        <v>545</v>
      </c>
      <c r="E559" s="482">
        <v>4</v>
      </c>
      <c r="F559" s="99" t="s">
        <v>804</v>
      </c>
      <c r="H559" s="99">
        <f>'Справка 6'!G19</f>
        <v>6869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43555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43555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43555</v>
      </c>
      <c r="D562" s="99" t="s">
        <v>553</v>
      </c>
      <c r="E562" s="482">
        <v>4</v>
      </c>
      <c r="F562" s="99" t="s">
        <v>552</v>
      </c>
      <c r="H562" s="99">
        <f>'Справка 6'!G23</f>
        <v>13889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43555</v>
      </c>
      <c r="D563" s="99" t="s">
        <v>555</v>
      </c>
      <c r="E563" s="482">
        <v>4</v>
      </c>
      <c r="F563" s="99" t="s">
        <v>554</v>
      </c>
      <c r="H563" s="99">
        <f>'Справка 6'!G24</f>
        <v>922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43555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43555</v>
      </c>
      <c r="D565" s="99" t="s">
        <v>558</v>
      </c>
      <c r="E565" s="482">
        <v>4</v>
      </c>
      <c r="F565" s="99" t="s">
        <v>542</v>
      </c>
      <c r="H565" s="99">
        <f>'Справка 6'!G26</f>
        <v>4167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43555</v>
      </c>
      <c r="D566" s="99" t="s">
        <v>560</v>
      </c>
      <c r="E566" s="482">
        <v>4</v>
      </c>
      <c r="F566" s="99" t="s">
        <v>838</v>
      </c>
      <c r="H566" s="99">
        <f>'Справка 6'!G27</f>
        <v>18978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43555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43555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43555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43555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43555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43555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43555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43555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43555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43555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43555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43555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43555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43555</v>
      </c>
      <c r="D580" s="99" t="s">
        <v>583</v>
      </c>
      <c r="E580" s="482">
        <v>4</v>
      </c>
      <c r="F580" s="99" t="s">
        <v>582</v>
      </c>
      <c r="H580" s="99">
        <f>'Справка 6'!G42</f>
        <v>35516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43555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43555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43555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43555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43555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43555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43555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43555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43555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43555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43555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43555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43555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43555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43555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43555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43555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43555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43555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43555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43555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43555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43555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43555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43555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43555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43555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43555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43555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43555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43555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43555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43555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43555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43555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43555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43555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43555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43555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43555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43555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43555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43555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43555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43555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43555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43555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43555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43555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43555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43555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43555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43555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43555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43555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43555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43555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43555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43555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43555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43555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43555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43555</v>
      </c>
      <c r="D643" s="99" t="s">
        <v>529</v>
      </c>
      <c r="E643" s="482">
        <v>7</v>
      </c>
      <c r="F643" s="99" t="s">
        <v>528</v>
      </c>
      <c r="H643" s="99">
        <f>'Справка 6'!J13</f>
        <v>2729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43555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43555</v>
      </c>
      <c r="D645" s="99" t="s">
        <v>535</v>
      </c>
      <c r="E645" s="482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43555</v>
      </c>
      <c r="D646" s="99" t="s">
        <v>537</v>
      </c>
      <c r="E646" s="482">
        <v>7</v>
      </c>
      <c r="F646" s="99" t="s">
        <v>536</v>
      </c>
      <c r="H646" s="99">
        <f>'Справка 6'!J16</f>
        <v>477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43555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43555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43555</v>
      </c>
      <c r="D649" s="99" t="s">
        <v>545</v>
      </c>
      <c r="E649" s="482">
        <v>7</v>
      </c>
      <c r="F649" s="99" t="s">
        <v>804</v>
      </c>
      <c r="H649" s="99">
        <f>'Справка 6'!J19</f>
        <v>6869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43555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43555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43555</v>
      </c>
      <c r="D652" s="99" t="s">
        <v>553</v>
      </c>
      <c r="E652" s="482">
        <v>7</v>
      </c>
      <c r="F652" s="99" t="s">
        <v>552</v>
      </c>
      <c r="H652" s="99">
        <f>'Справка 6'!J23</f>
        <v>13889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43555</v>
      </c>
      <c r="D653" s="99" t="s">
        <v>555</v>
      </c>
      <c r="E653" s="482">
        <v>7</v>
      </c>
      <c r="F653" s="99" t="s">
        <v>554</v>
      </c>
      <c r="H653" s="99">
        <f>'Справка 6'!J24</f>
        <v>922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43555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43555</v>
      </c>
      <c r="D655" s="99" t="s">
        <v>558</v>
      </c>
      <c r="E655" s="482">
        <v>7</v>
      </c>
      <c r="F655" s="99" t="s">
        <v>542</v>
      </c>
      <c r="H655" s="99">
        <f>'Справка 6'!J26</f>
        <v>4167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43555</v>
      </c>
      <c r="D656" s="99" t="s">
        <v>560</v>
      </c>
      <c r="E656" s="482">
        <v>7</v>
      </c>
      <c r="F656" s="99" t="s">
        <v>838</v>
      </c>
      <c r="H656" s="99">
        <f>'Справка 6'!J27</f>
        <v>18978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43555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43555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43555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43555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43555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43555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43555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43555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43555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43555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43555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43555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43555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43555</v>
      </c>
      <c r="D670" s="99" t="s">
        <v>583</v>
      </c>
      <c r="E670" s="482">
        <v>7</v>
      </c>
      <c r="F670" s="99" t="s">
        <v>582</v>
      </c>
      <c r="H670" s="99">
        <f>'Справка 6'!J42</f>
        <v>35516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43555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43555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43555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43555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43555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43555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43555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43555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43555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43555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43555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43555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43555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43555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43555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43555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43555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43555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43555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43555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43555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43555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43555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43555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43555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43555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43555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43555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43555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43555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43555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43555</v>
      </c>
      <c r="D702" s="99" t="s">
        <v>526</v>
      </c>
      <c r="E702" s="482">
        <v>9</v>
      </c>
      <c r="F702" s="99" t="s">
        <v>525</v>
      </c>
      <c r="H702" s="99">
        <f>'Справка 6'!L12</f>
        <v>41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43555</v>
      </c>
      <c r="D703" s="99" t="s">
        <v>529</v>
      </c>
      <c r="E703" s="482">
        <v>9</v>
      </c>
      <c r="F703" s="99" t="s">
        <v>528</v>
      </c>
      <c r="H703" s="99">
        <f>'Справка 6'!L13</f>
        <v>117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43555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43555</v>
      </c>
      <c r="D705" s="99" t="s">
        <v>535</v>
      </c>
      <c r="E705" s="482">
        <v>9</v>
      </c>
      <c r="F705" s="99" t="s">
        <v>534</v>
      </c>
      <c r="H705" s="99">
        <f>'Справка 6'!L15</f>
        <v>12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43555</v>
      </c>
      <c r="D706" s="99" t="s">
        <v>537</v>
      </c>
      <c r="E706" s="482">
        <v>9</v>
      </c>
      <c r="F706" s="99" t="s">
        <v>536</v>
      </c>
      <c r="H706" s="99">
        <f>'Справка 6'!L16</f>
        <v>34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43555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43555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43555</v>
      </c>
      <c r="D709" s="99" t="s">
        <v>545</v>
      </c>
      <c r="E709" s="482">
        <v>9</v>
      </c>
      <c r="F709" s="99" t="s">
        <v>804</v>
      </c>
      <c r="H709" s="99">
        <f>'Справка 6'!L19</f>
        <v>205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43555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43555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43555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43555</v>
      </c>
      <c r="D713" s="99" t="s">
        <v>555</v>
      </c>
      <c r="E713" s="482">
        <v>9</v>
      </c>
      <c r="F713" s="99" t="s">
        <v>554</v>
      </c>
      <c r="H713" s="99">
        <f>'Справка 6'!L24</f>
        <v>7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43555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43555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43555</v>
      </c>
      <c r="D716" s="99" t="s">
        <v>560</v>
      </c>
      <c r="E716" s="482">
        <v>9</v>
      </c>
      <c r="F716" s="99" t="s">
        <v>838</v>
      </c>
      <c r="H716" s="99">
        <f>'Справка 6'!L27</f>
        <v>8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43555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43555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43555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43555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43555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43555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43555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43555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43555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43555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43555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43555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43555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43555</v>
      </c>
      <c r="D730" s="99" t="s">
        <v>583</v>
      </c>
      <c r="E730" s="482">
        <v>9</v>
      </c>
      <c r="F730" s="99" t="s">
        <v>582</v>
      </c>
      <c r="H730" s="99">
        <f>'Справка 6'!L42</f>
        <v>213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43555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43555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43555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43555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43555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43555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43555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43555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43555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43555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43555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43555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43555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43555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43555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43555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43555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43555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43555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43555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43555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43555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43555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43555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43555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43555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43555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43555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43555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43555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43555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43555</v>
      </c>
      <c r="D762" s="99" t="s">
        <v>526</v>
      </c>
      <c r="E762" s="482">
        <v>11</v>
      </c>
      <c r="F762" s="99" t="s">
        <v>525</v>
      </c>
      <c r="H762" s="99">
        <f>'Справка 6'!N12</f>
        <v>247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43555</v>
      </c>
      <c r="D763" s="99" t="s">
        <v>529</v>
      </c>
      <c r="E763" s="482">
        <v>11</v>
      </c>
      <c r="F763" s="99" t="s">
        <v>528</v>
      </c>
      <c r="H763" s="99">
        <f>'Справка 6'!N13</f>
        <v>1759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43555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43555</v>
      </c>
      <c r="D765" s="99" t="s">
        <v>535</v>
      </c>
      <c r="E765" s="482">
        <v>11</v>
      </c>
      <c r="F765" s="99" t="s">
        <v>534</v>
      </c>
      <c r="H765" s="99">
        <f>'Справка 6'!N15</f>
        <v>72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43555</v>
      </c>
      <c r="D766" s="99" t="s">
        <v>537</v>
      </c>
      <c r="E766" s="482">
        <v>11</v>
      </c>
      <c r="F766" s="99" t="s">
        <v>536</v>
      </c>
      <c r="H766" s="99">
        <f>'Справка 6'!N16</f>
        <v>197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43555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43555</v>
      </c>
      <c r="D768" s="99" t="s">
        <v>543</v>
      </c>
      <c r="E768" s="482">
        <v>11</v>
      </c>
      <c r="F768" s="99" t="s">
        <v>542</v>
      </c>
      <c r="H768" s="99">
        <f>'Справка 6'!N18</f>
        <v>13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43555</v>
      </c>
      <c r="D769" s="99" t="s">
        <v>545</v>
      </c>
      <c r="E769" s="482">
        <v>11</v>
      </c>
      <c r="F769" s="99" t="s">
        <v>804</v>
      </c>
      <c r="H769" s="99">
        <f>'Справка 6'!N19</f>
        <v>2288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43555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43555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43555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43555</v>
      </c>
      <c r="D773" s="99" t="s">
        <v>555</v>
      </c>
      <c r="E773" s="482">
        <v>11</v>
      </c>
      <c r="F773" s="99" t="s">
        <v>554</v>
      </c>
      <c r="H773" s="99">
        <f>'Справка 6'!N24</f>
        <v>907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43555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43555</v>
      </c>
      <c r="D775" s="99" t="s">
        <v>558</v>
      </c>
      <c r="E775" s="482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43555</v>
      </c>
      <c r="D776" s="99" t="s">
        <v>560</v>
      </c>
      <c r="E776" s="482">
        <v>11</v>
      </c>
      <c r="F776" s="99" t="s">
        <v>838</v>
      </c>
      <c r="H776" s="99">
        <f>'Справка 6'!N27</f>
        <v>1031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43555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43555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43555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43555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43555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43555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43555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43555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43555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43555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43555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43555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43555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43555</v>
      </c>
      <c r="D790" s="99" t="s">
        <v>583</v>
      </c>
      <c r="E790" s="482">
        <v>11</v>
      </c>
      <c r="F790" s="99" t="s">
        <v>582</v>
      </c>
      <c r="H790" s="99">
        <f>'Справка 6'!N42</f>
        <v>3319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43555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43555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43555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43555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43555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43555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43555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43555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43555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43555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43555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43555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43555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43555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43555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43555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43555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43555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43555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43555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43555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43555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43555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43555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43555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43555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43555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43555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43555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43555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43555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43555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43555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43555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43555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43555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43555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43555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43555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43555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43555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43555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43555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43555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43555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43555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43555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43555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43555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43555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43555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43555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43555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43555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43555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43555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43555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43555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43555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43555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43555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43555</v>
      </c>
      <c r="D852" s="99" t="s">
        <v>526</v>
      </c>
      <c r="E852" s="482">
        <v>14</v>
      </c>
      <c r="F852" s="99" t="s">
        <v>525</v>
      </c>
      <c r="H852" s="99">
        <f>'Справка 6'!Q12</f>
        <v>247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43555</v>
      </c>
      <c r="D853" s="99" t="s">
        <v>529</v>
      </c>
      <c r="E853" s="482">
        <v>14</v>
      </c>
      <c r="F853" s="99" t="s">
        <v>528</v>
      </c>
      <c r="H853" s="99">
        <f>'Справка 6'!Q13</f>
        <v>1759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43555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43555</v>
      </c>
      <c r="D855" s="99" t="s">
        <v>535</v>
      </c>
      <c r="E855" s="482">
        <v>14</v>
      </c>
      <c r="F855" s="99" t="s">
        <v>534</v>
      </c>
      <c r="H855" s="99">
        <f>'Справка 6'!Q15</f>
        <v>72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43555</v>
      </c>
      <c r="D856" s="99" t="s">
        <v>537</v>
      </c>
      <c r="E856" s="482">
        <v>14</v>
      </c>
      <c r="F856" s="99" t="s">
        <v>536</v>
      </c>
      <c r="H856" s="99">
        <f>'Справка 6'!Q16</f>
        <v>197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43555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43555</v>
      </c>
      <c r="D858" s="99" t="s">
        <v>543</v>
      </c>
      <c r="E858" s="482">
        <v>14</v>
      </c>
      <c r="F858" s="99" t="s">
        <v>542</v>
      </c>
      <c r="H858" s="99">
        <f>'Справка 6'!Q18</f>
        <v>13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43555</v>
      </c>
      <c r="D859" s="99" t="s">
        <v>545</v>
      </c>
      <c r="E859" s="482">
        <v>14</v>
      </c>
      <c r="F859" s="99" t="s">
        <v>804</v>
      </c>
      <c r="H859" s="99">
        <f>'Справка 6'!Q19</f>
        <v>2288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43555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43555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43555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43555</v>
      </c>
      <c r="D863" s="99" t="s">
        <v>555</v>
      </c>
      <c r="E863" s="482">
        <v>14</v>
      </c>
      <c r="F863" s="99" t="s">
        <v>554</v>
      </c>
      <c r="H863" s="99">
        <f>'Справка 6'!Q24</f>
        <v>907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43555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43555</v>
      </c>
      <c r="D865" s="99" t="s">
        <v>558</v>
      </c>
      <c r="E865" s="482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43555</v>
      </c>
      <c r="D866" s="99" t="s">
        <v>560</v>
      </c>
      <c r="E866" s="482">
        <v>14</v>
      </c>
      <c r="F866" s="99" t="s">
        <v>838</v>
      </c>
      <c r="H866" s="99">
        <f>'Справка 6'!Q27</f>
        <v>1031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43555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43555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43555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43555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43555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43555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43555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43555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43555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43555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43555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43555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43555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43555</v>
      </c>
      <c r="D880" s="99" t="s">
        <v>583</v>
      </c>
      <c r="E880" s="482">
        <v>14</v>
      </c>
      <c r="F880" s="99" t="s">
        <v>582</v>
      </c>
      <c r="H880" s="99">
        <f>'Справка 6'!Q42</f>
        <v>3319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43555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43555</v>
      </c>
      <c r="D882" s="99" t="s">
        <v>526</v>
      </c>
      <c r="E882" s="482">
        <v>15</v>
      </c>
      <c r="F882" s="99" t="s">
        <v>525</v>
      </c>
      <c r="H882" s="99">
        <f>'Справка 6'!R12</f>
        <v>3197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43555</v>
      </c>
      <c r="D883" s="99" t="s">
        <v>529</v>
      </c>
      <c r="E883" s="482">
        <v>15</v>
      </c>
      <c r="F883" s="99" t="s">
        <v>528</v>
      </c>
      <c r="H883" s="99">
        <f>'Справка 6'!R13</f>
        <v>970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43555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43555</v>
      </c>
      <c r="D885" s="99" t="s">
        <v>535</v>
      </c>
      <c r="E885" s="482">
        <v>15</v>
      </c>
      <c r="F885" s="99" t="s">
        <v>534</v>
      </c>
      <c r="H885" s="99">
        <f>'Справка 6'!R15</f>
        <v>34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43555</v>
      </c>
      <c r="D886" s="99" t="s">
        <v>537</v>
      </c>
      <c r="E886" s="482">
        <v>15</v>
      </c>
      <c r="F886" s="99" t="s">
        <v>536</v>
      </c>
      <c r="H886" s="99">
        <f>'Справка 6'!R16</f>
        <v>280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43555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43555</v>
      </c>
      <c r="D888" s="99" t="s">
        <v>543</v>
      </c>
      <c r="E888" s="482">
        <v>15</v>
      </c>
      <c r="F888" s="99" t="s">
        <v>542</v>
      </c>
      <c r="H888" s="99">
        <f>'Справка 6'!R18</f>
        <v>6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43555</v>
      </c>
      <c r="D889" s="99" t="s">
        <v>545</v>
      </c>
      <c r="E889" s="482">
        <v>15</v>
      </c>
      <c r="F889" s="99" t="s">
        <v>804</v>
      </c>
      <c r="H889" s="99">
        <f>'Справка 6'!R19</f>
        <v>4581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43555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43555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43555</v>
      </c>
      <c r="D892" s="99" t="s">
        <v>553</v>
      </c>
      <c r="E892" s="482">
        <v>15</v>
      </c>
      <c r="F892" s="99" t="s">
        <v>552</v>
      </c>
      <c r="H892" s="99">
        <f>'Справка 6'!R23</f>
        <v>13857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43555</v>
      </c>
      <c r="D893" s="99" t="s">
        <v>555</v>
      </c>
      <c r="E893" s="482">
        <v>15</v>
      </c>
      <c r="F893" s="99" t="s">
        <v>554</v>
      </c>
      <c r="H893" s="99">
        <f>'Справка 6'!R24</f>
        <v>15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43555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43555</v>
      </c>
      <c r="D895" s="99" t="s">
        <v>558</v>
      </c>
      <c r="E895" s="482">
        <v>15</v>
      </c>
      <c r="F895" s="99" t="s">
        <v>542</v>
      </c>
      <c r="H895" s="99">
        <f>'Справка 6'!R26</f>
        <v>4075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43555</v>
      </c>
      <c r="D896" s="99" t="s">
        <v>560</v>
      </c>
      <c r="E896" s="482">
        <v>15</v>
      </c>
      <c r="F896" s="99" t="s">
        <v>838</v>
      </c>
      <c r="H896" s="99">
        <f>'Справка 6'!R27</f>
        <v>17947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43555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43555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43555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43555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43555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43555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43555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43555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43555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43555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43555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43555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43555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43555</v>
      </c>
      <c r="D910" s="99" t="s">
        <v>583</v>
      </c>
      <c r="E910" s="482">
        <v>15</v>
      </c>
      <c r="F910" s="99" t="s">
        <v>582</v>
      </c>
      <c r="H910" s="99">
        <f>'Справка 6'!R42</f>
        <v>32197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43555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43555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43555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43555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43555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43555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43555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43555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43555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43555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43555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43555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847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43555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501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43555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43555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346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43555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3939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43555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303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43555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260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43555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43555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43555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43555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43555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43555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43555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43555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7777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43555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43555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43555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43555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7777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43555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13160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43555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13407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43555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43555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43555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43555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43555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43555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43555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43555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43555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43555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43555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43555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847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43555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501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43555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43555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346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43555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3939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43555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303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43555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260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43555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43555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43555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43555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43555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43555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43555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43555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7777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43555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43555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43555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43555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7777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43555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13160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43555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13160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43555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43555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43555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43555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43555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43555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43555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43555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43555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43555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43555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43555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43555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43555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43555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43555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43555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43555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43555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43555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43555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43555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43555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43555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43555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43555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43555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43555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43555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43555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43555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43555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43555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9810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43555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9810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43555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43555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43555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43555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43555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43555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43555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43555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43555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660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43555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43555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279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43555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279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43555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10749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43555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1000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43555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7202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43555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7202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43555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43555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43555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470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43555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470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43555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43555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43555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43555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314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43555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43555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43555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43555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314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43555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6158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43555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43555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3616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43555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228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43555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907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43555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515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43555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43555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261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43555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254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43555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804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43555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488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43555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14632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43555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26381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43555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43555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43555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43555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43555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43555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43555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43555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43555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43555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43555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43555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43555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43555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43555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43555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43555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7202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43555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7202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43555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43555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43555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470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43555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470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43555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43555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43555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43555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314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43555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43555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43555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43555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314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43555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6158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43555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43555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3616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43555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228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43555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907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43555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515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43555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43555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261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43555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254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43555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804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43555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488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43555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14632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43555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14632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43555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9810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43555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9810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43555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43555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43555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43555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43555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43555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43555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43555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43555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660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43555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43555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279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43555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279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43555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10749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43555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1000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43555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43555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43555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43555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43555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43555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43555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43555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43555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43555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43555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43555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43555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43555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43555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43555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43555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43555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43555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43555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43555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43555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43555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43555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43555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43555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43555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11749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43555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43555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43555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43555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43555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43555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43555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43555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43555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43555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43555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43555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43555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43555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43555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43555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43555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43555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43555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43555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43555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43555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43555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43555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43555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43555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43555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43555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43555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43555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43555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43555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43555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43555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43555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43555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43555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43555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43555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43555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43555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43555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43555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43555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43555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43555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43555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43555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43555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43555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43555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43555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43555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43555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43555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43555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43555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43555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43555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43555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43555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43555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43555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43555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43555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43555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43555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43555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43555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43555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43555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43555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43555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43555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43555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43555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43555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43555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43555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43555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43555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43555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43555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43555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43555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43555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43555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43555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43555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43555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43555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43555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43555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43555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43555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43555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43555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43555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43555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43555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43555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43555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43555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43555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43555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43555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43555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43555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43555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43555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43555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43555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43555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43555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43555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43555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43555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43555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43555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43555</v>
      </c>
      <c r="D1259" s="99" t="s">
        <v>772</v>
      </c>
      <c r="E1259" s="99">
        <v>5</v>
      </c>
      <c r="F1259" s="99" t="s">
        <v>762</v>
      </c>
      <c r="H1259" s="484">
        <f>'Справка 8'!G20</f>
        <v>6610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43555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43555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43555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43555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43555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43555</v>
      </c>
      <c r="D1266" s="99" t="s">
        <v>786</v>
      </c>
      <c r="E1266" s="99">
        <v>5</v>
      </c>
      <c r="F1266" s="99" t="s">
        <v>771</v>
      </c>
      <c r="H1266" s="484">
        <f>'Справка 8'!G27</f>
        <v>6610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43555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43555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43555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43555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43555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43555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43555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43555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43555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43555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43555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43555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43555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43555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43555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43555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43555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43555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43555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43555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43555</v>
      </c>
      <c r="D1287" s="99" t="s">
        <v>772</v>
      </c>
      <c r="E1287" s="99">
        <v>7</v>
      </c>
      <c r="F1287" s="99" t="s">
        <v>762</v>
      </c>
      <c r="H1287" s="484">
        <f>'Справка 8'!I20</f>
        <v>13613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43555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43555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43555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43555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43555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43555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43555</v>
      </c>
      <c r="D1294" s="99" t="s">
        <v>786</v>
      </c>
      <c r="E1294" s="99">
        <v>7</v>
      </c>
      <c r="F1294" s="99" t="s">
        <v>771</v>
      </c>
      <c r="H1294" s="484">
        <f>'Справка 8'!I27</f>
        <v>13613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24">
      <selection activeCell="G49" sqref="G4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3197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970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34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280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6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4581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5348</v>
      </c>
      <c r="E21" s="84" t="s">
        <v>58</v>
      </c>
      <c r="F21" s="87" t="s">
        <v>59</v>
      </c>
      <c r="G21" s="188">
        <v>8565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1516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326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13857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15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34911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f>102+9+3964</f>
        <v>4075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17947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-6305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</f>
        <v>-7472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4321</v>
      </c>
      <c r="E33" s="191" t="s">
        <v>101</v>
      </c>
      <c r="F33" s="87" t="s">
        <v>102</v>
      </c>
      <c r="G33" s="188">
        <v>-2028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-8333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31360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2015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9810</v>
      </c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660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279</v>
      </c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10749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1000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247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32444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11749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</v>
      </c>
      <c r="D59" s="188">
        <v>4</v>
      </c>
      <c r="E59" s="192" t="s">
        <v>180</v>
      </c>
      <c r="F59" s="473" t="s">
        <v>181</v>
      </c>
      <c r="G59" s="188">
        <v>470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314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41</v>
      </c>
      <c r="E61" s="191" t="s">
        <v>188</v>
      </c>
      <c r="F61" s="87" t="s">
        <v>189</v>
      </c>
      <c r="G61" s="564">
        <f>SUM(G62:G68)</f>
        <v>13360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7202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88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>
        <v>64</v>
      </c>
      <c r="D64" s="187"/>
      <c r="E64" s="84" t="s">
        <v>199</v>
      </c>
      <c r="F64" s="87" t="s">
        <v>200</v>
      </c>
      <c r="G64" s="188">
        <v>3616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109</v>
      </c>
      <c r="D65" s="567">
        <f>SUM(D59:D64)</f>
        <v>45</v>
      </c>
      <c r="E65" s="84" t="s">
        <v>201</v>
      </c>
      <c r="F65" s="87" t="s">
        <v>202</v>
      </c>
      <c r="G65" s="188">
        <v>228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907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804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847</v>
      </c>
      <c r="D68" s="188">
        <v>827</v>
      </c>
      <c r="E68" s="84" t="s">
        <v>212</v>
      </c>
      <c r="F68" s="87" t="s">
        <v>213</v>
      </c>
      <c r="G68" s="188">
        <v>515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3939</v>
      </c>
      <c r="D69" s="188">
        <v>3929</v>
      </c>
      <c r="E69" s="192" t="s">
        <v>79</v>
      </c>
      <c r="F69" s="87" t="s">
        <v>216</v>
      </c>
      <c r="G69" s="188">
        <f>1+15+4+446+11+11</f>
        <v>488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303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260</v>
      </c>
      <c r="D71" s="188">
        <v>255</v>
      </c>
      <c r="E71" s="461" t="s">
        <v>47</v>
      </c>
      <c r="F71" s="89" t="s">
        <v>223</v>
      </c>
      <c r="G71" s="566">
        <f>G59+G60+G61+G69+G70</f>
        <v>14632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9</v>
      </c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7768</v>
      </c>
      <c r="D75" s="188">
        <f>13+2656-21+5759+1</f>
        <v>8408</v>
      </c>
      <c r="E75" s="472" t="s">
        <v>160</v>
      </c>
      <c r="F75" s="89" t="s">
        <v>233</v>
      </c>
      <c r="G75" s="465">
        <v>734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13160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118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15484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13613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13613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84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367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451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831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28164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60608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60608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43612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18" sqref="H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317</v>
      </c>
      <c r="D12" s="307">
        <v>158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2399</v>
      </c>
      <c r="D13" s="307">
        <v>2171</v>
      </c>
      <c r="E13" s="185" t="s">
        <v>281</v>
      </c>
      <c r="F13" s="231" t="s">
        <v>282</v>
      </c>
      <c r="G13" s="307">
        <v>3</v>
      </c>
      <c r="H13" s="307">
        <v>5</v>
      </c>
    </row>
    <row r="14" spans="1:8" ht="15.75">
      <c r="A14" s="185" t="s">
        <v>283</v>
      </c>
      <c r="B14" s="181" t="s">
        <v>284</v>
      </c>
      <c r="C14" s="307">
        <v>213</v>
      </c>
      <c r="D14" s="307">
        <v>229</v>
      </c>
      <c r="E14" s="236" t="s">
        <v>285</v>
      </c>
      <c r="F14" s="231" t="s">
        <v>286</v>
      </c>
      <c r="G14" s="307">
        <v>3943</v>
      </c>
      <c r="H14" s="307">
        <v>3239</v>
      </c>
    </row>
    <row r="15" spans="1:8" ht="15.75">
      <c r="A15" s="185" t="s">
        <v>287</v>
      </c>
      <c r="B15" s="181" t="s">
        <v>288</v>
      </c>
      <c r="C15" s="307">
        <v>2213</v>
      </c>
      <c r="D15" s="307">
        <v>2036</v>
      </c>
      <c r="E15" s="236" t="s">
        <v>79</v>
      </c>
      <c r="F15" s="231" t="s">
        <v>289</v>
      </c>
      <c r="G15" s="307">
        <v>15</v>
      </c>
      <c r="H15" s="307"/>
    </row>
    <row r="16" spans="1:8" ht="15.75">
      <c r="A16" s="185" t="s">
        <v>290</v>
      </c>
      <c r="B16" s="181" t="s">
        <v>291</v>
      </c>
      <c r="C16" s="307">
        <v>374</v>
      </c>
      <c r="D16" s="307">
        <v>343</v>
      </c>
      <c r="E16" s="227" t="s">
        <v>52</v>
      </c>
      <c r="F16" s="255" t="s">
        <v>292</v>
      </c>
      <c r="G16" s="597">
        <f>SUM(G12:G15)</f>
        <v>3961</v>
      </c>
      <c r="H16" s="598">
        <f>SUM(H12:H15)</f>
        <v>3244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</v>
      </c>
      <c r="H18" s="608">
        <v>31</v>
      </c>
    </row>
    <row r="19" spans="1:8" ht="15.75">
      <c r="A19" s="185" t="s">
        <v>299</v>
      </c>
      <c r="B19" s="181" t="s">
        <v>300</v>
      </c>
      <c r="C19" s="307">
        <v>336</v>
      </c>
      <c r="D19" s="307">
        <v>110</v>
      </c>
      <c r="E19" s="185" t="s">
        <v>301</v>
      </c>
      <c r="F19" s="228" t="s">
        <v>302</v>
      </c>
      <c r="G19" s="307">
        <v>2</v>
      </c>
      <c r="H19" s="307">
        <v>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5852</v>
      </c>
      <c r="D22" s="598">
        <f>SUM(D12:D18)+D19</f>
        <v>5047</v>
      </c>
      <c r="E22" s="185" t="s">
        <v>309</v>
      </c>
      <c r="F22" s="228" t="s">
        <v>310</v>
      </c>
      <c r="G22" s="307">
        <v>9</v>
      </c>
      <c r="H22" s="307">
        <v>10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13</v>
      </c>
    </row>
    <row r="25" spans="1:8" ht="31.5">
      <c r="A25" s="185" t="s">
        <v>316</v>
      </c>
      <c r="B25" s="228" t="s">
        <v>317</v>
      </c>
      <c r="C25" s="307">
        <v>162</v>
      </c>
      <c r="D25" s="307">
        <v>78</v>
      </c>
      <c r="E25" s="185" t="s">
        <v>318</v>
      </c>
      <c r="F25" s="228" t="s">
        <v>319</v>
      </c>
      <c r="G25" s="307"/>
      <c r="H25" s="307">
        <v>21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>
        <v>3</v>
      </c>
    </row>
    <row r="27" spans="1:8" ht="31.5">
      <c r="A27" s="185" t="s">
        <v>324</v>
      </c>
      <c r="B27" s="228" t="s">
        <v>325</v>
      </c>
      <c r="C27" s="307">
        <v>10</v>
      </c>
      <c r="D27" s="307">
        <v>11</v>
      </c>
      <c r="E27" s="227" t="s">
        <v>104</v>
      </c>
      <c r="F27" s="229" t="s">
        <v>326</v>
      </c>
      <c r="G27" s="597">
        <f>SUM(G22:G26)</f>
        <v>9</v>
      </c>
      <c r="H27" s="598">
        <f>SUM(H22:H26)</f>
        <v>47</v>
      </c>
    </row>
    <row r="28" spans="1:8" ht="15.75">
      <c r="A28" s="185" t="s">
        <v>79</v>
      </c>
      <c r="B28" s="228" t="s">
        <v>327</v>
      </c>
      <c r="C28" s="307">
        <v>6</v>
      </c>
      <c r="D28" s="307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178</v>
      </c>
      <c r="D29" s="598">
        <f>SUM(D25:D28)</f>
        <v>95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6030</v>
      </c>
      <c r="D31" s="604">
        <f>D29+D22</f>
        <v>5142</v>
      </c>
      <c r="E31" s="242" t="s">
        <v>800</v>
      </c>
      <c r="F31" s="257" t="s">
        <v>331</v>
      </c>
      <c r="G31" s="244">
        <f>G16+G18+G27</f>
        <v>3973</v>
      </c>
      <c r="H31" s="245">
        <f>H16+H18+H27</f>
        <v>3322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2057</v>
      </c>
      <c r="H33" s="598">
        <f>IF((D31-H31)&gt;0,D31-H31,0)</f>
        <v>1820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6030</v>
      </c>
      <c r="D36" s="606">
        <f>D31-D34+D35</f>
        <v>5142</v>
      </c>
      <c r="E36" s="253" t="s">
        <v>346</v>
      </c>
      <c r="F36" s="247" t="s">
        <v>347</v>
      </c>
      <c r="G36" s="258">
        <f>G35-G34+G31</f>
        <v>3973</v>
      </c>
      <c r="H36" s="259">
        <f>H35-H34+H31</f>
        <v>3322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2057</v>
      </c>
      <c r="H37" s="245">
        <f>IF((D36-H36)&gt;0,D36-H36,0)</f>
        <v>1820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2057</v>
      </c>
      <c r="H42" s="235">
        <f>IF(H37&gt;0,IF(D38+H37&lt;0,0,D38+H37),IF(D37-D38&lt;0,D38-D37,0))</f>
        <v>1820</v>
      </c>
    </row>
    <row r="43" spans="1:8" ht="15.75">
      <c r="A43" s="224" t="s">
        <v>364</v>
      </c>
      <c r="B43" s="177" t="s">
        <v>365</v>
      </c>
      <c r="C43" s="307"/>
      <c r="D43" s="308">
        <v>1</v>
      </c>
      <c r="E43" s="224" t="s">
        <v>364</v>
      </c>
      <c r="F43" s="186" t="s">
        <v>366</v>
      </c>
      <c r="G43" s="554">
        <v>29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2028</v>
      </c>
      <c r="H44" s="259">
        <f>IF(D42=0,IF(H42-H43&gt;0,H42-H43+D43,0),IF(D42-D43&lt;0,D43-D42+H43,0))</f>
        <v>1821</v>
      </c>
    </row>
    <row r="45" spans="1:8" ht="16.5" thickBot="1">
      <c r="A45" s="261" t="s">
        <v>371</v>
      </c>
      <c r="B45" s="262" t="s">
        <v>372</v>
      </c>
      <c r="C45" s="599">
        <f>C36+C38+C42</f>
        <v>6030</v>
      </c>
      <c r="D45" s="600">
        <f>D36+D38+D42</f>
        <v>5142</v>
      </c>
      <c r="E45" s="261" t="s">
        <v>373</v>
      </c>
      <c r="F45" s="263" t="s">
        <v>374</v>
      </c>
      <c r="G45" s="599">
        <f>G42+G36</f>
        <v>6030</v>
      </c>
      <c r="H45" s="600">
        <f>H42+H36</f>
        <v>5142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43612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28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4907</v>
      </c>
      <c r="D11" s="188">
        <v>3626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-2444</v>
      </c>
      <c r="D12" s="188">
        <v>-1805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-2260</v>
      </c>
      <c r="D14" s="188">
        <v>-2005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-631</v>
      </c>
      <c r="D15" s="188">
        <v>-402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-25</v>
      </c>
      <c r="D20" s="188">
        <v>-10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-453</v>
      </c>
      <c r="D21" s="627">
        <f>SUM(D11:D20)</f>
        <v>-596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-10-147</f>
        <v>-157</v>
      </c>
      <c r="D23" s="188">
        <f>-16-135</f>
        <v>-151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-54</v>
      </c>
      <c r="D25" s="188">
        <v>-103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20</v>
      </c>
      <c r="D26" s="188">
        <v>30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-6</v>
      </c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80-19</f>
        <v>61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-136</v>
      </c>
      <c r="D33" s="627">
        <f>SUM(D23:D32)</f>
        <v>-224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877</v>
      </c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v>-395</v>
      </c>
      <c r="D38" s="188">
        <v>-64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-59</v>
      </c>
      <c r="D39" s="188">
        <v>-43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-10</v>
      </c>
      <c r="D40" s="188">
        <v>-42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413</v>
      </c>
      <c r="D43" s="629">
        <f>SUM(D35:D42)</f>
        <v>-149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-176</v>
      </c>
      <c r="D44" s="298">
        <f>D43+D33+D21</f>
        <v>-969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627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451</v>
      </c>
      <c r="D46" s="302">
        <f>D45+D44</f>
        <v>887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451</v>
      </c>
      <c r="D47" s="289">
        <v>887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43612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0" sqref="M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-2028</v>
      </c>
      <c r="K18" s="554"/>
      <c r="L18" s="553">
        <f t="shared" si="1"/>
        <v>-2028</v>
      </c>
      <c r="M18" s="607">
        <v>-29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8565</v>
      </c>
      <c r="F31" s="621">
        <f t="shared" si="6"/>
        <v>326</v>
      </c>
      <c r="G31" s="621">
        <f t="shared" si="6"/>
        <v>0</v>
      </c>
      <c r="H31" s="621">
        <f t="shared" si="6"/>
        <v>1190</v>
      </c>
      <c r="I31" s="621">
        <f t="shared" si="6"/>
        <v>1167</v>
      </c>
      <c r="J31" s="621">
        <f t="shared" si="6"/>
        <v>-9500</v>
      </c>
      <c r="K31" s="621">
        <f t="shared" si="6"/>
        <v>0</v>
      </c>
      <c r="L31" s="553">
        <f t="shared" si="1"/>
        <v>31360</v>
      </c>
      <c r="M31" s="622">
        <f t="shared" si="6"/>
        <v>2015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326</v>
      </c>
      <c r="G34" s="556">
        <f t="shared" si="7"/>
        <v>0</v>
      </c>
      <c r="H34" s="556">
        <f t="shared" si="7"/>
        <v>1190</v>
      </c>
      <c r="I34" s="556">
        <f t="shared" si="7"/>
        <v>1167</v>
      </c>
      <c r="J34" s="556">
        <f t="shared" si="7"/>
        <v>-9500</v>
      </c>
      <c r="K34" s="556">
        <f t="shared" si="7"/>
        <v>0</v>
      </c>
      <c r="L34" s="619">
        <f t="shared" si="1"/>
        <v>31360</v>
      </c>
      <c r="M34" s="557">
        <f>M31+M32+M33</f>
        <v>2015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43612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49" sqref="C49:I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0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6" t="s">
        <v>513</v>
      </c>
      <c r="R7" s="668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7"/>
      <c r="R8" s="66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41</v>
      </c>
      <c r="M12" s="319"/>
      <c r="N12" s="320">
        <f aca="true" t="shared" si="4" ref="N12:N41">K12+L12-M12</f>
        <v>247</v>
      </c>
      <c r="O12" s="319"/>
      <c r="P12" s="319"/>
      <c r="Q12" s="320">
        <f t="shared" si="0"/>
        <v>247</v>
      </c>
      <c r="R12" s="331">
        <f t="shared" si="1"/>
        <v>3197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10</v>
      </c>
      <c r="F13" s="319"/>
      <c r="G13" s="320">
        <f t="shared" si="2"/>
        <v>2729</v>
      </c>
      <c r="H13" s="319"/>
      <c r="I13" s="319"/>
      <c r="J13" s="320">
        <f t="shared" si="3"/>
        <v>2729</v>
      </c>
      <c r="K13" s="319">
        <v>1642</v>
      </c>
      <c r="L13" s="319">
        <v>117</v>
      </c>
      <c r="M13" s="319"/>
      <c r="N13" s="320">
        <f t="shared" si="4"/>
        <v>1759</v>
      </c>
      <c r="O13" s="319"/>
      <c r="P13" s="319"/>
      <c r="Q13" s="320">
        <f t="shared" si="0"/>
        <v>1759</v>
      </c>
      <c r="R13" s="331">
        <f t="shared" si="1"/>
        <v>970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/>
      <c r="F15" s="319"/>
      <c r="G15" s="320">
        <f t="shared" si="2"/>
        <v>106</v>
      </c>
      <c r="H15" s="319"/>
      <c r="I15" s="319"/>
      <c r="J15" s="320">
        <f t="shared" si="3"/>
        <v>106</v>
      </c>
      <c r="K15" s="319">
        <v>60</v>
      </c>
      <c r="L15" s="319">
        <v>12</v>
      </c>
      <c r="M15" s="319"/>
      <c r="N15" s="320">
        <f t="shared" si="4"/>
        <v>72</v>
      </c>
      <c r="O15" s="319"/>
      <c r="P15" s="319"/>
      <c r="Q15" s="320">
        <f t="shared" si="0"/>
        <v>72</v>
      </c>
      <c r="R15" s="331">
        <f t="shared" si="1"/>
        <v>34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40</v>
      </c>
      <c r="F16" s="319"/>
      <c r="G16" s="320">
        <f t="shared" si="2"/>
        <v>477</v>
      </c>
      <c r="H16" s="319"/>
      <c r="I16" s="319"/>
      <c r="J16" s="320">
        <f t="shared" si="3"/>
        <v>477</v>
      </c>
      <c r="K16" s="319">
        <v>163</v>
      </c>
      <c r="L16" s="319">
        <v>34</v>
      </c>
      <c r="M16" s="319"/>
      <c r="N16" s="320">
        <f t="shared" si="4"/>
        <v>197</v>
      </c>
      <c r="O16" s="319"/>
      <c r="P16" s="319"/>
      <c r="Q16" s="320">
        <f t="shared" si="0"/>
        <v>197</v>
      </c>
      <c r="R16" s="331">
        <f t="shared" si="1"/>
        <v>280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/>
      <c r="F18" s="319"/>
      <c r="G18" s="320">
        <f t="shared" si="2"/>
        <v>19</v>
      </c>
      <c r="H18" s="319"/>
      <c r="I18" s="319"/>
      <c r="J18" s="320">
        <f t="shared" si="3"/>
        <v>19</v>
      </c>
      <c r="K18" s="319">
        <v>12</v>
      </c>
      <c r="L18" s="319">
        <v>1</v>
      </c>
      <c r="M18" s="319"/>
      <c r="N18" s="320">
        <f t="shared" si="4"/>
        <v>13</v>
      </c>
      <c r="O18" s="319"/>
      <c r="P18" s="319"/>
      <c r="Q18" s="320">
        <f t="shared" si="0"/>
        <v>13</v>
      </c>
      <c r="R18" s="331">
        <f t="shared" si="1"/>
        <v>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50</v>
      </c>
      <c r="F19" s="321">
        <f>SUM(F11:F18)</f>
        <v>0</v>
      </c>
      <c r="G19" s="320">
        <f t="shared" si="2"/>
        <v>6869</v>
      </c>
      <c r="H19" s="321">
        <f>SUM(H11:H18)</f>
        <v>0</v>
      </c>
      <c r="I19" s="321">
        <f>SUM(I11:I18)</f>
        <v>0</v>
      </c>
      <c r="J19" s="320">
        <f t="shared" si="3"/>
        <v>6869</v>
      </c>
      <c r="K19" s="321">
        <f>SUM(K11:K18)</f>
        <v>2083</v>
      </c>
      <c r="L19" s="321">
        <f>SUM(L11:L18)</f>
        <v>205</v>
      </c>
      <c r="M19" s="321">
        <f>SUM(M11:M18)</f>
        <v>0</v>
      </c>
      <c r="N19" s="320">
        <f t="shared" si="4"/>
        <v>2288</v>
      </c>
      <c r="O19" s="321">
        <f>SUM(O11:O18)</f>
        <v>0</v>
      </c>
      <c r="P19" s="321">
        <f>SUM(P11:P18)</f>
        <v>0</v>
      </c>
      <c r="Q19" s="320">
        <f t="shared" si="0"/>
        <v>2288</v>
      </c>
      <c r="R19" s="331">
        <f t="shared" si="1"/>
        <v>4581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194</v>
      </c>
      <c r="F23" s="319"/>
      <c r="G23" s="320">
        <f t="shared" si="2"/>
        <v>13889</v>
      </c>
      <c r="H23" s="319"/>
      <c r="I23" s="319"/>
      <c r="J23" s="320">
        <f t="shared" si="3"/>
        <v>13889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13857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/>
      <c r="F24" s="319"/>
      <c r="G24" s="320">
        <f t="shared" si="2"/>
        <v>922</v>
      </c>
      <c r="H24" s="319"/>
      <c r="I24" s="319"/>
      <c r="J24" s="320">
        <f t="shared" si="3"/>
        <v>922</v>
      </c>
      <c r="K24" s="319">
        <v>900</v>
      </c>
      <c r="L24" s="319">
        <v>7</v>
      </c>
      <c r="M24" s="319"/>
      <c r="N24" s="320">
        <f t="shared" si="4"/>
        <v>907</v>
      </c>
      <c r="O24" s="319"/>
      <c r="P24" s="319"/>
      <c r="Q24" s="320">
        <f t="shared" si="0"/>
        <v>907</v>
      </c>
      <c r="R24" s="331">
        <f t="shared" si="1"/>
        <v>15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v>1</v>
      </c>
      <c r="F26" s="319"/>
      <c r="G26" s="320">
        <f t="shared" si="2"/>
        <v>4167</v>
      </c>
      <c r="H26" s="319"/>
      <c r="I26" s="319"/>
      <c r="J26" s="320">
        <f t="shared" si="3"/>
        <v>4167</v>
      </c>
      <c r="K26" s="319">
        <v>91</v>
      </c>
      <c r="L26" s="319">
        <v>1</v>
      </c>
      <c r="M26" s="319"/>
      <c r="N26" s="320">
        <f t="shared" si="4"/>
        <v>92</v>
      </c>
      <c r="O26" s="319"/>
      <c r="P26" s="319"/>
      <c r="Q26" s="320">
        <f t="shared" si="0"/>
        <v>92</v>
      </c>
      <c r="R26" s="331">
        <f t="shared" si="1"/>
        <v>4075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195</v>
      </c>
      <c r="F27" s="323">
        <f t="shared" si="5"/>
        <v>0</v>
      </c>
      <c r="G27" s="324">
        <f t="shared" si="2"/>
        <v>18978</v>
      </c>
      <c r="H27" s="323">
        <f t="shared" si="5"/>
        <v>0</v>
      </c>
      <c r="I27" s="323">
        <f t="shared" si="5"/>
        <v>0</v>
      </c>
      <c r="J27" s="324">
        <f t="shared" si="3"/>
        <v>18978</v>
      </c>
      <c r="K27" s="323">
        <f t="shared" si="5"/>
        <v>1023</v>
      </c>
      <c r="L27" s="323">
        <f t="shared" si="5"/>
        <v>8</v>
      </c>
      <c r="M27" s="323">
        <f t="shared" si="5"/>
        <v>0</v>
      </c>
      <c r="N27" s="324">
        <f t="shared" si="4"/>
        <v>1031</v>
      </c>
      <c r="O27" s="323">
        <f t="shared" si="5"/>
        <v>0</v>
      </c>
      <c r="P27" s="323">
        <f t="shared" si="5"/>
        <v>0</v>
      </c>
      <c r="Q27" s="324">
        <f t="shared" si="0"/>
        <v>1031</v>
      </c>
      <c r="R27" s="334">
        <f t="shared" si="1"/>
        <v>17947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245</v>
      </c>
      <c r="F42" s="340">
        <f aca="true" t="shared" si="11" ref="F42:R42">F19+F20+F21+F27+F40+F41</f>
        <v>0</v>
      </c>
      <c r="G42" s="340">
        <f t="shared" si="11"/>
        <v>35516</v>
      </c>
      <c r="H42" s="340">
        <f t="shared" si="11"/>
        <v>0</v>
      </c>
      <c r="I42" s="340">
        <f t="shared" si="11"/>
        <v>0</v>
      </c>
      <c r="J42" s="340">
        <f t="shared" si="11"/>
        <v>35516</v>
      </c>
      <c r="K42" s="340">
        <f t="shared" si="11"/>
        <v>3106</v>
      </c>
      <c r="L42" s="340">
        <f t="shared" si="11"/>
        <v>213</v>
      </c>
      <c r="M42" s="340">
        <f t="shared" si="11"/>
        <v>0</v>
      </c>
      <c r="N42" s="340">
        <f t="shared" si="11"/>
        <v>3319</v>
      </c>
      <c r="O42" s="340">
        <f t="shared" si="11"/>
        <v>0</v>
      </c>
      <c r="P42" s="340">
        <f t="shared" si="11"/>
        <v>0</v>
      </c>
      <c r="Q42" s="340">
        <f t="shared" si="11"/>
        <v>3319</v>
      </c>
      <c r="R42" s="341">
        <f t="shared" si="11"/>
        <v>32197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43612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74" sqref="E7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247</v>
      </c>
      <c r="D23" s="434"/>
      <c r="E23" s="433">
        <f t="shared" si="0"/>
        <v>247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847</v>
      </c>
      <c r="D26" s="353">
        <f>SUM(D27:D29)</f>
        <v>847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501</v>
      </c>
      <c r="D27" s="359">
        <v>501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346</v>
      </c>
      <c r="D29" s="359">
        <v>346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3939</v>
      </c>
      <c r="D30" s="359">
        <v>3939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303</v>
      </c>
      <c r="D31" s="359">
        <v>303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260</v>
      </c>
      <c r="D32" s="359">
        <v>260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</v>
      </c>
      <c r="D35" s="353">
        <f>SUM(D36:D39)</f>
        <v>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7777</v>
      </c>
      <c r="D40" s="353">
        <f>SUM(D41:D44)</f>
        <v>7777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9+7768</f>
        <v>7777</v>
      </c>
      <c r="D44" s="359">
        <v>7777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13160</v>
      </c>
      <c r="D45" s="429">
        <f>D26+D30+D31+D33+D32+D34+D35+D40</f>
        <v>13160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13407</v>
      </c>
      <c r="D46" s="435">
        <f>D45+D23+D21+D11</f>
        <v>13160</v>
      </c>
      <c r="E46" s="436">
        <f>E45+E23+E21+E11</f>
        <v>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9810</v>
      </c>
      <c r="D54" s="129">
        <f>SUM(D55:D57)</f>
        <v>0</v>
      </c>
      <c r="E54" s="127">
        <f>C54-D54</f>
        <v>9810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9810</v>
      </c>
      <c r="D55" s="188"/>
      <c r="E55" s="127">
        <f>C55-D55</f>
        <v>9810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660</v>
      </c>
      <c r="D64" s="188"/>
      <c r="E64" s="127">
        <f t="shared" si="1"/>
        <v>660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279</v>
      </c>
      <c r="D66" s="188"/>
      <c r="E66" s="127">
        <f t="shared" si="1"/>
        <v>279</v>
      </c>
      <c r="F66" s="187"/>
    </row>
    <row r="67" spans="1:6" ht="15.75">
      <c r="A67" s="361" t="s">
        <v>684</v>
      </c>
      <c r="B67" s="126" t="s">
        <v>685</v>
      </c>
      <c r="C67" s="188">
        <v>279</v>
      </c>
      <c r="D67" s="188"/>
      <c r="E67" s="127">
        <f t="shared" si="1"/>
        <v>279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10749</v>
      </c>
      <c r="D68" s="426">
        <f>D54+D58+D63+D64+D65+D66</f>
        <v>0</v>
      </c>
      <c r="E68" s="427">
        <f t="shared" si="1"/>
        <v>10749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1000</v>
      </c>
      <c r="D70" s="188"/>
      <c r="E70" s="127">
        <f t="shared" si="1"/>
        <v>1000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7202</v>
      </c>
      <c r="D73" s="128">
        <f>SUM(D74:D76)</f>
        <v>7202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7202</v>
      </c>
      <c r="D74" s="188">
        <v>7202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470</v>
      </c>
      <c r="D77" s="129">
        <f>D78+D80</f>
        <v>470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470</v>
      </c>
      <c r="D78" s="188">
        <v>470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314</v>
      </c>
      <c r="D82" s="129">
        <f>SUM(D83:D86)</f>
        <v>314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314</v>
      </c>
      <c r="D86" s="188">
        <v>314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6158</v>
      </c>
      <c r="D87" s="125">
        <f>SUM(D88:D92)+D96</f>
        <v>6158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88</v>
      </c>
      <c r="D88" s="188">
        <v>88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3616</v>
      </c>
      <c r="D89" s="188">
        <v>3616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228</v>
      </c>
      <c r="D90" s="188">
        <v>228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907</v>
      </c>
      <c r="D91" s="188">
        <v>907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515</v>
      </c>
      <c r="D92" s="129">
        <f>SUM(D93:D95)</f>
        <v>515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261</v>
      </c>
      <c r="D94" s="188">
        <v>261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254</v>
      </c>
      <c r="D95" s="188">
        <v>254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804</v>
      </c>
      <c r="D96" s="188">
        <v>804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488</v>
      </c>
      <c r="D97" s="188">
        <v>488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14632</v>
      </c>
      <c r="D98" s="424">
        <f>D87+D82+D77+D73+D97</f>
        <v>14632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26381</v>
      </c>
      <c r="D99" s="418">
        <f>D98+D70+D68</f>
        <v>14632</v>
      </c>
      <c r="E99" s="418">
        <f>E98+E70+E68</f>
        <v>11749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43612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D20" sqref="D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13613-7003</f>
        <v>6610</v>
      </c>
      <c r="H20" s="440"/>
      <c r="I20" s="441">
        <f t="shared" si="0"/>
        <v>13613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6610</v>
      </c>
      <c r="H27" s="447">
        <f t="shared" si="2"/>
        <v>0</v>
      </c>
      <c r="I27" s="448">
        <f t="shared" si="0"/>
        <v>13613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43612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31.03.2019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60608</v>
      </c>
      <c r="D6" s="642">
        <f aca="true" t="shared" si="0" ref="D6:D15">C6-E6</f>
        <v>0</v>
      </c>
      <c r="E6" s="641">
        <f>'1-Баланс'!G95</f>
        <v>60608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31360</v>
      </c>
      <c r="D7" s="642">
        <f t="shared" si="0"/>
        <v>26578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-2028</v>
      </c>
      <c r="D8" s="642">
        <f t="shared" si="0"/>
        <v>0</v>
      </c>
      <c r="E8" s="641">
        <f>ABS('2-Отчет за доходите'!C44)-ABS('2-Отчет за доходите'!G44)</f>
        <v>-2028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0</v>
      </c>
      <c r="E9" s="641">
        <f>'3-Отчет за паричния поток'!C45</f>
        <v>627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451</v>
      </c>
      <c r="D10" s="642">
        <f t="shared" si="0"/>
        <v>0</v>
      </c>
      <c r="E10" s="641">
        <f>'3-Отчет за паричния поток'!C46</f>
        <v>451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31360</v>
      </c>
      <c r="D11" s="642">
        <f t="shared" si="0"/>
        <v>0</v>
      </c>
      <c r="E11" s="641">
        <f>'4-Отчет за собствения капитал'!L34</f>
        <v>31360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2019-05-30T10:59:10Z</cp:lastPrinted>
  <dcterms:created xsi:type="dcterms:W3CDTF">2006-09-16T00:00:00Z</dcterms:created>
  <dcterms:modified xsi:type="dcterms:W3CDTF">2019-05-30T11:53:51Z</dcterms:modified>
  <cp:category/>
  <cp:version/>
  <cp:contentType/>
  <cp:contentStatus/>
</cp:coreProperties>
</file>