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<sst xmlns="http://schemas.openxmlformats.org/spreadsheetml/2006/main" count="1062" uniqueCount="872">
  <si>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</si>
  <si>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</si>
  <si>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</si>
  <si>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</si>
  <si>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</si>
  <si>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</si>
  <si>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</si>
  <si>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</si>
  <si>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</si>
  <si>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</si>
  <si>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</si>
  <si>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</si>
  <si>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</si>
  <si>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</si>
  <si>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</si>
  <si>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</si>
  <si>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</si>
  <si>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</si>
  <si>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</si>
  <si>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</si>
  <si>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</si>
  <si>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</si>
  <si>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</si>
  <si>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</si>
  <si>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</si>
  <si>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</si>
  <si>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</si>
  <si>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</si>
  <si>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</si>
  <si>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</si>
  <si>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</si>
  <si>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</si>
  <si>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</si>
  <si>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</si>
  <si>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</si>
  <si>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</si>
  <si>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</si>
  <si>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</si>
  <si>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</si>
  <si>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</si>
  <si>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</si>
  <si>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</si>
  <si>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</si>
  <si>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</si>
  <si>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</si>
  <si>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</si>
  <si>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</si>
  <si>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</si>
  <si>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</si>
  <si>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</si>
  <si>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</si>
  <si>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</si>
  <si>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</si>
  <si>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</si>
  <si>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</si>
  <si>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</si>
  <si>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</si>
  <si>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</si>
  <si>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</si>
  <si>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</si>
  <si>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</si>
  <si>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</si>
  <si>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</si>
  <si>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</si>
  <si>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</si>
  <si>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</si>
  <si>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</si>
  <si>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</si>
  <si>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</si>
  <si>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</si>
  <si>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</si>
  <si>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</si>
  <si>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</si>
  <si>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</si>
  <si>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</si>
  <si>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</si>
  <si>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</si>
  <si>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</si>
  <si>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</si>
  <si>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</si>
  <si>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</si>
  <si>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</si>
  <si>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</si>
  <si>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</si>
  <si>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</si>
  <si>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</si>
  <si>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</si>
  <si>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</si>
  <si>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</si>
  <si>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</si>
  <si>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</si>
  <si>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</si>
  <si>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</si>
  <si>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</si>
  <si>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</si>
  <si>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</si>
  <si>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</si>
  <si>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</si>
  <si>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</si>
  <si>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</si>
  <si>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</si>
  <si>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</si>
  <si>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</si>
  <si>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</si>
  <si>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</si>
  <si>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</si>
  <si>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</si>
  <si>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</si>
  <si>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</si>
  <si>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</si>
  <si>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</si>
  <si>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</si>
  <si>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</si>
  <si>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</si>
  <si>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</si>
  <si>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</si>
  <si>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</si>
  <si>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</si>
  <si>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</si>
  <si>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</si>
  <si>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</si>
  <si>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</si>
  <si>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</si>
  <si>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</si>
  <si>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</si>
  <si>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</si>
  <si>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</si>
  <si>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</si>
  <si>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</si>
  <si>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</si>
  <si>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</si>
  <si>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</si>
  <si>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</si>
  <si>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</si>
  <si>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</si>
  <si>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</si>
  <si>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</si>
  <si>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</si>
  <si>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</si>
  <si>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</si>
  <si>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</si>
  <si>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</si>
  <si>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</si>
  <si>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</si>
  <si>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</si>
  <si>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</si>
  <si>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</si>
  <si>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</si>
  <si>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</si>
  <si>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</si>
  <si>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</si>
  <si>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</si>
  <si>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</si>
  <si>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</si>
  <si>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</si>
  <si>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</si>
  <si>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</si>
  <si>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</si>
  <si>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</si>
  <si>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</si>
  <si>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</si>
  <si>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</si>
  <si>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</si>
  <si>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</si>
  <si>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</si>
  <si>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</si>
  <si>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</si>
  <si>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</si>
  <si>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</si>
  <si>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</si>
  <si>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</si>
  <si>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</si>
  <si>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</si>
  <si>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</si>
  <si>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</si>
  <si>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</si>
  <si>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</si>
  <si>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</si>
  <si>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</si>
  <si>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</si>
  <si>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</si>
  <si>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</si>
  <si>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</si>
  <si>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</si>
  <si>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</si>
  <si>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</si>
  <si>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</si>
  <si>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</si>
  <si>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</si>
  <si>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</si>
  <si>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</si>
  <si>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</si>
  <si>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</si>
  <si>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</si>
  <si>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</si>
  <si>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</si>
  <si>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</si>
  <si>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</si>
  <si>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</si>
  <si>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</si>
  <si>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</si>
  <si>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</si>
  <si>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</si>
  <si>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</si>
  <si>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</si>
  <si>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</si>
  <si>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</si>
  <si>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</si>
  <si>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</si>
  <si>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</si>
  <si>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</si>
  <si>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</si>
  <si>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</si>
  <si>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</si>
  <si>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</si>
  <si>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</si>
  <si>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</si>
  <si>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</si>
  <si>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</si>
  <si>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</si>
  <si>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</si>
  <si>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</si>
  <si>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</si>
  <si>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</si>
  <si>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</si>
  <si>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</si>
  <si>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</si>
  <si>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</si>
  <si>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</si>
  <si>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</si>
  <si>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</si>
  <si>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</si>
  <si>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</si>
  <si>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</si>
  <si>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</si>
  <si>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</si>
  <si>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</si>
  <si>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</si>
  <si>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</si>
  <si>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</si>
  <si>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</si>
  <si>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</si>
  <si>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</si>
  <si>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</si>
  <si>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</si>
  <si>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</si>
  <si>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</si>
  <si>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</si>
  <si>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</si>
  <si>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</si>
  <si>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</si>
  <si>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</si>
  <si>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</si>
  <si>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</si>
  <si>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</si>
  <si>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</si>
  <si>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</si>
  <si>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</si>
  <si>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</si>
  <si>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</si>
  <si>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</si>
  <si>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</si>
  <si>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</si>
  <si>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</si>
  <si>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</si>
  <si>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</si>
  <si>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</si>
  <si>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</si>
  <si>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</si>
  <si>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</si>
  <si>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</si>
  <si>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</si>
  <si>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</si>
  <si>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</si>
  <si>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</si>
  <si>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</si>
  <si>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</si>
  <si>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</si>
  <si>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</si>
  <si>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</si>
  <si>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</si>
  <si>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</si>
  <si>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</si>
  <si>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</si>
  <si>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</si>
  <si>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</si>
  <si>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</si>
  <si>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</si>
  <si>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</si>
  <si>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</si>
  <si>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</si>
  <si>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</si>
  <si>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</si>
  <si>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</si>
  <si>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</si>
  <si>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</si>
  <si>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</si>
  <si>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</si>
  <si>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</si>
  <si>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</si>
  <si>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</si>
  <si>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</si>
  <si>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</si>
  <si>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</si>
  <si>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</si>
  <si>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</si>
  <si>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</si>
  <si>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</si>
  <si>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</si>
  <si>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</si>
  <si>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</si>
  <si>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</si>
  <si>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</si>
  <si>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</si>
  <si>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</si>
  <si>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</si>
  <si>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</si>
  <si>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</si>
  <si>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</si>
  <si>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</si>
  <si>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</si>
  <si>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</si>
  <si>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</si>
  <si>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</si>
  <si>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</si>
  <si>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</si>
  <si>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</si>
  <si>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</si>
  <si>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</si>
  <si>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</si>
  <si>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</si>
  <si>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</si>
  <si>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</si>
  <si>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</si>
  <si>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</si>
  <si>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</si>
  <si>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</si>
  <si>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</si>
  <si>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</si>
  <si>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</si>
  <si>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</si>
  <si>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</si>
  <si>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</si>
  <si>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</si>
  <si>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</si>
  <si>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</si>
  <si>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</si>
  <si>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</si>
  <si>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</si>
  <si>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</si>
  <si>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</si>
  <si>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</si>
  <si>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</si>
  <si>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</si>
  <si>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</si>
  <si>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</si>
  <si>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</si>
  <si>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</si>
  <si>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</si>
  <si>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</si>
  <si>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</si>
  <si>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</si>
  <si>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</si>
  <si>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</si>
  <si>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</si>
  <si>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</si>
  <si>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</si>
  <si>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</si>
  <si>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</si>
  <si>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</si>
  <si>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</si>
  <si>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</si>
  <si>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</si>
  <si>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</si>
  <si>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</si>
  <si>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</si>
  <si>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</si>
  <si>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</si>
  <si>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</si>
  <si>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</si>
  <si>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</si>
  <si>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</si>
  <si>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</si>
  <si>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</si>
  <si>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</si>
  <si>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</si>
  <si>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</si>
  <si>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</si>
  <si>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</si>
  <si>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</si>
  <si>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</si>
  <si>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</si>
  <si>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</si>
  <si>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</si>
  <si>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</si>
  <si>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</si>
  <si>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</si>
  <si>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</si>
  <si>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</si>
  <si>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</si>
  <si>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</si>
  <si>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</si>
  <si>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</si>
  <si>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</si>
  <si>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</si>
  <si>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</si>
  <si>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</si>
  <si>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</si>
  <si>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</si>
  <si>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</si>
  <si>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</si>
  <si>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</si>
  <si>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</si>
  <si>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</si>
  <si>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</si>
  <si>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</si>
  <si>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</si>
  <si>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</si>
  <si>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</si>
  <si>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</si>
  <si>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</si>
  <si>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</si>
  <si>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</si>
  <si>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</si>
  <si>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</si>
  <si>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</si>
  <si>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</si>
  <si>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</si>
  <si>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</si>
  <si>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</si>
  <si>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</si>
  <si>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</si>
  <si>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</si>
  <si>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</si>
  <si>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</si>
  <si>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</si>
  <si>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</si>
  <si>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</si>
  <si>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</si>
  <si>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</si>
  <si>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</si>
  <si>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</si>
  <si>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</si>
  <si>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</si>
  <si>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</si>
  <si>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</si>
  <si>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</si>
  <si>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</si>
  <si>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</si>
  <si>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</si>
  <si>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</si>
  <si>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</si>
  <si>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</si>
  <si>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</si>
  <si>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</si>
  <si>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</si>
  <si>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</si>
  <si>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</si>
  <si>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</si>
  <si>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</si>
  <si>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</si>
  <si>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</si>
  <si>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</si>
  <si>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</si>
  <si>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</si>
  <si>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</si>
  <si>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</si>
  <si>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</si>
  <si>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</si>
  <si>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</si>
  <si>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</si>
  <si>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</si>
  <si>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</si>
  <si>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</si>
  <si>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</si>
  <si>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</si>
  <si>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</si>
  <si>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</si>
  <si>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</si>
  <si>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</si>
  <si>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</si>
  <si>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</si>
  <si>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</si>
  <si>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</si>
  <si>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</si>
  <si>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</si>
  <si>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</si>
  <si>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</si>
  <si>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</si>
  <si>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</si>
  <si>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</si>
  <si>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</si>
  <si>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</si>
  <si>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</si>
  <si>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</si>
  <si>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</si>
  <si>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</si>
  <si>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</si>
  <si>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</si>
  <si>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</si>
  <si>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</si>
  <si>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</si>
  <si>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</si>
  <si>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</si>
  <si>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</si>
  <si>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</si>
  <si>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</si>
  <si>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</si>
  <si>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</si>
  <si>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</si>
  <si>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</si>
  <si>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</si>
  <si>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</si>
  <si>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</si>
  <si>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</si>
  <si>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</si>
  <si>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</si>
  <si>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</si>
  <si>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</si>
  <si>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</si>
  <si>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</si>
  <si>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</si>
  <si>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</si>
  <si>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</si>
  <si>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</si>
  <si>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</si>
  <si>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</si>
  <si>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</si>
  <si>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</si>
  <si>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</si>
  <si>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</si>
  <si>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</si>
  <si>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</si>
  <si>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</si>
  <si>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</si>
  <si>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</si>
  <si>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</si>
  <si>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</si>
  <si>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</si>
  <si>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</si>
  <si>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</si>
  <si>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</si>
  <si>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</si>
  <si>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</si>
  <si>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</si>
  <si>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</si>
  <si>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</si>
  <si>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</si>
  <si>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</si>
  <si>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</si>
  <si>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</si>
  <si>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</si>
  <si>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</si>
  <si>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</si>
  <si>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</si>
  <si>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</si>
  <si>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</si>
  <si>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</si>
  <si>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</si>
  <si>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</si>
  <si>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</si>
  <si>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</si>
  <si>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</si>
  <si>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</si>
  <si>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</si>
  <si>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</si>
  <si>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</si>
  <si>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</si>
  <si>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</si>
  <si>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</si>
  <si>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</si>
  <si>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</si>
  <si>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</si>
  <si>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</si>
  <si>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</si>
  <si>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</si>
  <si>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</si>
  <si>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</si>
  <si>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</si>
  <si>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</si>
  <si>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</si>
  <si>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</si>
  <si>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</si>
  <si>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</si>
  <si>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</si>
  <si>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</si>
  <si>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</si>
  <si>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</si>
  <si>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</si>
  <si>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</si>
  <si>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</si>
  <si>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</si>
  <si>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</si>
  <si>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</si>
  <si>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</si>
  <si>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</si>
  <si>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</si>
  <si>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</si>
  <si>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</si>
  <si>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</si>
  <si>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</si>
  <si>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</si>
  <si>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</si>
  <si>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</si>
  <si>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</si>
  <si>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</si>
  <si>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</si>
  <si>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</si>
  <si>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</si>
  <si>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</si>
  <si>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</si>
  <si>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</si>
  <si>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</si>
  <si>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</si>
  <si>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</si>
  <si>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</si>
  <si>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</si>
  <si>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</si>
  <si>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</si>
  <si>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</si>
  <si>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</si>
  <si>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</si>
  <si>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</si>
  <si>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</si>
  <si>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</si>
  <si>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</si>
  <si>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</si>
  <si>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</si>
  <si>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</si>
  <si>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</si>
  <si>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</si>
  <si>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</si>
  <si>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</si>
  <si>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</si>
  <si>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</si>
  <si>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</si>
  <si>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</si>
  <si>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</si>
  <si>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</si>
  <si>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</si>
  <si>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</si>
  <si>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</si>
  <si>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</si>
  <si>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</si>
  <si>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</si>
  <si>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</si>
  <si>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</si>
  <si>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</si>
  <si>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</si>
  <si>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</si>
  <si>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</si>
  <si>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</si>
  <si>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</si>
  <si>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</si>
  <si>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</si>
  <si>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</si>
  <si>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</si>
  <si>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</si>
  <si>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</si>
  <si>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</si>
  <si>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</si>
  <si>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</si>
  <si>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</si>
  <si>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</si>
  <si>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</si>
  <si>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</si>
  <si>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</si>
  <si>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</si>
  <si>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</si>
  <si>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</si>
  <si>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</si>
  <si>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</si>
  <si>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</si>
  <si>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</si>
  <si>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</si>
  <si>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</si>
  <si>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</si>
  <si>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</si>
  <si>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</si>
  <si>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</si>
  <si>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</si>
  <si>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</si>
  <si>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</si>
  <si>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</si>
  <si>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</si>
  <si>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</si>
  <si>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</si>
  <si>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</si>
  <si>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</si>
  <si>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</si>
  <si>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</si>
  <si>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</si>
  <si>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</si>
  <si>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</si>
  <si>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</si>
  <si>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</si>
  <si>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</si>
  <si>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</si>
  <si>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</si>
  <si>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</si>
  <si>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</si>
  <si>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</si>
  <si>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</si>
  <si>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</si>
  <si>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</si>
  <si>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</si>
  <si>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</si>
  <si>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</si>
  <si>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</si>
  <si>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</si>
  <si>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</si>
  <si>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</si>
  <si>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</si>
  <si>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</si>
  <si>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</si>
  <si>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</si>
  <si>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</si>
  <si>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</si>
  <si>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</si>
  <si>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</si>
  <si>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</si>
  <si>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</si>
  <si>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</si>
  <si>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</si>
  <si>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</si>
  <si>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</si>
  <si>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</si>
  <si>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</si>
  <si>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</si>
  <si>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</si>
  <si>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</si>
  <si>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</si>
  <si>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</si>
  <si>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</si>
  <si>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</si>
  <si>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</si>
  <si>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</si>
  <si>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</si>
  <si>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</si>
  <si>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</si>
  <si>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</si>
  <si>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</si>
  <si>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</si>
  <si>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</si>
  <si>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</si>
  <si>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</si>
  <si>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</si>
  <si>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</si>
  <si>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</si>
  <si>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</si>
  <si>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</si>
  <si>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</si>
  <si>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</si>
  <si>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</si>
  <si>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</si>
  <si>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</si>
  <si>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</si>
  <si>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</si>
  <si>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</si>
  <si>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</si>
  <si>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</si>
  <si>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</si>
  <si>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</si>
  <si>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</si>
  <si>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</si>
  <si>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</si>
  <si>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</si>
  <si>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</si>
  <si>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</si>
  <si>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</si>
  <si>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</si>
  <si>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</si>
  <si>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</si>
  <si>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</si>
  <si>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</si>
  <si>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</si>
  <si>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</si>
  <si>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</si>
  <si>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</si>
  <si>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</si>
  <si>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</si>
  <si>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</si>
  <si>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</si>
  <si>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</si>
  <si>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</si>
  <si>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</si>
  <si>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</si>
  <si>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</si>
  <si>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</si>
  <si>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</si>
  <si>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</si>
  <si>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</si>
  <si>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</si>
  <si>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</si>
  <si>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</si>
  <si>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</si>
  <si>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</si>
  <si>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</si>
  <si>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</si>
  <si>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</si>
  <si>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</si>
  <si>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</si>
  <si>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</si>
  <si>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</si>
  <si>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</si>
  <si>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</si>
  <si>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</si>
  <si>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</si>
  <si>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</si>
  <si>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</si>
  <si>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</si>
  <si>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</si>
  <si>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</si>
  <si>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</si>
  <si>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</si>
  <si>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</si>
  <si>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</si>
  <si>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</si>
  <si>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</si>
  <si>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</si>
  <si>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</si>
  <si>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</si>
  <si>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</si>
  <si>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</si>
  <si>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</si>
  <si>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</si>
  <si>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</si>
  <si>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</si>
  <si>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</si>
  <si>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</si>
  <si>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</si>
  <si>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</si>
  <si>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</si>
  <si>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</si>
  <si>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</si>
  <si>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</si>
  <si>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</si>
  <si>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</si>
  <si>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</si>
  <si>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</si>
  <si>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</si>
  <si>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</si>
  <si>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</si>
  <si>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</si>
  <si>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</si>
  <si>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</si>
  <si>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</si>
  <si>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</si>
  <si>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</si>
  <si>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</si>
  <si>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</si>
  <si>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</si>
  <si>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</si>
  <si>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</si>
  <si>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</si>
  <si>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</si>
  <si>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</si>
  <si>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</si>
  <si>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</si>
  <si>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</si>
  <si>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</si>
  <si>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</si>
  <si>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</si>
  <si>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</si>
  <si>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</si>
  <si>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01.01.2008-30.06.2008</t>
  </si>
  <si>
    <t>Дата на съставяне: 15.07.2008 г.</t>
  </si>
  <si>
    <t>15.07.2008 г.</t>
  </si>
  <si>
    <t xml:space="preserve">Дата на съставяне:15.07.2008 г.                                       </t>
  </si>
  <si>
    <t xml:space="preserve">Дата  на съставяне: 15.07.2008  г.                                                                                                                          </t>
  </si>
  <si>
    <t xml:space="preserve">Дата на съставяне:15.07.2008 г.             </t>
  </si>
  <si>
    <t>Дата на съставяне:15.07.2008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</si>
</sst>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77" fontId="23" fillId="4" borderId="1" xfId="28" applyNumberFormat="1" applyFont="1" applyFill="1" applyBorder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63" sqref="G6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819363984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195</v>
      </c>
    </row>
    <row r="12" spans="1:8" ht="15">
      <c r="A12" s="235" t="s">
        <v>24</v>
      </c>
      <c r="B12" s="241" t="s">
        <v>25</v>
      </c>
      <c r="C12" s="151">
        <v>1467</v>
      </c>
      <c r="D12" s="151">
        <v>1531</v>
      </c>
      <c r="E12" s="237" t="s">
        <v>26</v>
      </c>
      <c r="F12" s="242" t="s">
        <v>27</v>
      </c>
      <c r="G12" s="153">
        <v>3000</v>
      </c>
      <c r="H12" s="153">
        <v>195</v>
      </c>
    </row>
    <row r="13" spans="1:8" ht="15">
      <c r="A13" s="235" t="s">
        <v>28</v>
      </c>
      <c r="B13" s="241" t="s">
        <v>29</v>
      </c>
      <c r="C13" s="151">
        <v>1679</v>
      </c>
      <c r="D13" s="151">
        <v>1486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166</v>
      </c>
      <c r="D14" s="151">
        <v>106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142</v>
      </c>
      <c r="D15" s="151">
        <v>97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190</v>
      </c>
      <c r="D16" s="151">
        <v>159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101</v>
      </c>
      <c r="D17" s="151">
        <v>276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195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4075</v>
      </c>
      <c r="D19" s="155">
        <f>SUM(D11:D18)</f>
        <v>3985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1389</v>
      </c>
      <c r="H20" s="158">
        <v>1334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1681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21</v>
      </c>
      <c r="D24" s="151"/>
      <c r="E24" s="237" t="s">
        <v>72</v>
      </c>
      <c r="F24" s="242" t="s">
        <v>73</v>
      </c>
      <c r="G24" s="152"/>
      <c r="H24" s="152">
        <v>1653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1689</v>
      </c>
      <c r="H25" s="154">
        <f>H19+H20+H21</f>
        <v>3015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21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566</v>
      </c>
      <c r="H27" s="154">
        <f>SUM(H28:H30)</f>
        <v>2320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566</v>
      </c>
      <c r="H28" s="152">
        <v>2922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-602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938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391</v>
      </c>
      <c r="H33" s="154">
        <f>H27+H31+H32</f>
        <v>3258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5080</v>
      </c>
      <c r="H36" s="154">
        <f>H25+H17+H33</f>
        <v>6468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1034</v>
      </c>
      <c r="H44" s="152">
        <v>1234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607</v>
      </c>
      <c r="H48" s="152">
        <v>651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1641</v>
      </c>
      <c r="H49" s="154">
        <f>SUM(H43:H48)</f>
        <v>1885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16</v>
      </c>
      <c r="D53" s="151">
        <v>5</v>
      </c>
      <c r="E53" s="237" t="s">
        <v>164</v>
      </c>
      <c r="F53" s="245" t="s">
        <v>165</v>
      </c>
      <c r="G53" s="152">
        <v>37</v>
      </c>
      <c r="H53" s="152">
        <v>74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>
        <v>24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4112</v>
      </c>
      <c r="D55" s="155">
        <f>D19+D20+D21+D27+D32+D45+D51+D53+D54</f>
        <v>3990</v>
      </c>
      <c r="E55" s="237" t="s">
        <v>172</v>
      </c>
      <c r="F55" s="261" t="s">
        <v>173</v>
      </c>
      <c r="G55" s="154">
        <f>G49+G51+G52+G53+G54</f>
        <v>1678</v>
      </c>
      <c r="H55" s="154">
        <f>H49+H51+H52+H53+H54</f>
        <v>1983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2066</v>
      </c>
      <c r="D58" s="151">
        <v>2145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426</v>
      </c>
      <c r="D59" s="151">
        <v>437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220</v>
      </c>
      <c r="D60" s="151">
        <v>126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74</v>
      </c>
      <c r="D61" s="151">
        <v>68</v>
      </c>
      <c r="E61" s="243" t="s">
        <v>189</v>
      </c>
      <c r="F61" s="272" t="s">
        <v>190</v>
      </c>
      <c r="G61" s="154">
        <f>SUM(G62:G68)</f>
        <v>3056</v>
      </c>
      <c r="H61" s="154">
        <f>SUM(H62:H68)</f>
        <v>2666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742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2786</v>
      </c>
      <c r="D64" s="155">
        <f>SUM(D58:D63)</f>
        <v>2776</v>
      </c>
      <c r="E64" s="237" t="s">
        <v>200</v>
      </c>
      <c r="F64" s="242" t="s">
        <v>201</v>
      </c>
      <c r="G64" s="152">
        <v>1779</v>
      </c>
      <c r="H64" s="152">
        <v>2195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137</v>
      </c>
      <c r="H65" s="152">
        <v>217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300</v>
      </c>
      <c r="H66" s="152">
        <v>172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70</v>
      </c>
      <c r="H67" s="152">
        <v>53</v>
      </c>
    </row>
    <row r="68" spans="1:8" ht="15">
      <c r="A68" s="235" t="s">
        <v>211</v>
      </c>
      <c r="B68" s="241" t="s">
        <v>212</v>
      </c>
      <c r="C68" s="151">
        <v>2694</v>
      </c>
      <c r="D68" s="151">
        <v>3571</v>
      </c>
      <c r="E68" s="237" t="s">
        <v>213</v>
      </c>
      <c r="F68" s="242" t="s">
        <v>214</v>
      </c>
      <c r="G68" s="152">
        <v>28</v>
      </c>
      <c r="H68" s="152">
        <v>29</v>
      </c>
    </row>
    <row r="69" spans="1:8" ht="15">
      <c r="A69" s="235" t="s">
        <v>215</v>
      </c>
      <c r="B69" s="241" t="s">
        <v>216</v>
      </c>
      <c r="C69" s="151">
        <v>47</v>
      </c>
      <c r="D69" s="151">
        <v>92</v>
      </c>
      <c r="E69" s="251" t="s">
        <v>78</v>
      </c>
      <c r="F69" s="242" t="s">
        <v>217</v>
      </c>
      <c r="G69" s="152">
        <v>60</v>
      </c>
      <c r="H69" s="152">
        <v>45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</v>
      </c>
      <c r="D71" s="151">
        <v>30</v>
      </c>
      <c r="E71" s="253" t="s">
        <v>46</v>
      </c>
      <c r="F71" s="273" t="s">
        <v>224</v>
      </c>
      <c r="G71" s="161">
        <f>G59+G60+G61+G69+G70</f>
        <v>3116</v>
      </c>
      <c r="H71" s="161">
        <f>H59+H60+H61+H69+H70</f>
        <v>2711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175</v>
      </c>
      <c r="D72" s="151">
        <v>269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34</v>
      </c>
      <c r="D74" s="151">
        <v>387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2960</v>
      </c>
      <c r="D75" s="155">
        <f>SUM(D67:D74)</f>
        <v>4349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3116</v>
      </c>
      <c r="H79" s="162">
        <f>H71+H74+H75+H76</f>
        <v>2711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</v>
      </c>
      <c r="D91" s="155">
        <f>SUM(D87:D90)</f>
        <v>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5762</v>
      </c>
      <c r="D93" s="155">
        <f>D64+D75+D84+D91+D92</f>
        <v>7172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9874</v>
      </c>
      <c r="D94" s="164">
        <f>D93+D55</f>
        <v>11162</v>
      </c>
      <c r="E94" s="449" t="s">
        <v>270</v>
      </c>
      <c r="F94" s="289" t="s">
        <v>271</v>
      </c>
      <c r="G94" s="165">
        <f>G36+G39+G55+G79</f>
        <v>9874</v>
      </c>
      <c r="H94" s="165">
        <f>H36+H39+H55+H79</f>
        <v>11162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5" t="s">
        <v>381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781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"Торготерм"АД</v>
      </c>
      <c r="C2" s="589"/>
      <c r="D2" s="589"/>
      <c r="E2" s="589"/>
      <c r="F2" s="591" t="s">
        <v>2</v>
      </c>
      <c r="G2" s="591"/>
      <c r="H2" s="526">
        <f>'справка №1-БАЛАНС'!H3</f>
        <v>819363984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01.01.2008-30.06.2008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3266</v>
      </c>
      <c r="D9" s="46">
        <v>4144</v>
      </c>
      <c r="E9" s="298" t="s">
        <v>284</v>
      </c>
      <c r="F9" s="549" t="s">
        <v>285</v>
      </c>
      <c r="G9" s="550">
        <v>4938</v>
      </c>
      <c r="H9" s="550">
        <v>6525</v>
      </c>
    </row>
    <row r="10" spans="1:8" ht="12">
      <c r="A10" s="298" t="s">
        <v>286</v>
      </c>
      <c r="B10" s="299" t="s">
        <v>287</v>
      </c>
      <c r="C10" s="46">
        <v>421</v>
      </c>
      <c r="D10" s="46">
        <v>338</v>
      </c>
      <c r="E10" s="298" t="s">
        <v>288</v>
      </c>
      <c r="F10" s="549" t="s">
        <v>289</v>
      </c>
      <c r="G10" s="550">
        <v>317</v>
      </c>
      <c r="H10" s="550">
        <v>339</v>
      </c>
    </row>
    <row r="11" spans="1:8" ht="12">
      <c r="A11" s="298" t="s">
        <v>290</v>
      </c>
      <c r="B11" s="299" t="s">
        <v>291</v>
      </c>
      <c r="C11" s="46">
        <v>372</v>
      </c>
      <c r="D11" s="46">
        <v>315</v>
      </c>
      <c r="E11" s="300" t="s">
        <v>292</v>
      </c>
      <c r="F11" s="549" t="s">
        <v>293</v>
      </c>
      <c r="G11" s="550">
        <v>39</v>
      </c>
      <c r="H11" s="550">
        <v>31</v>
      </c>
    </row>
    <row r="12" spans="1:8" ht="12">
      <c r="A12" s="298" t="s">
        <v>294</v>
      </c>
      <c r="B12" s="299" t="s">
        <v>295</v>
      </c>
      <c r="C12" s="46">
        <v>866</v>
      </c>
      <c r="D12" s="46">
        <v>677</v>
      </c>
      <c r="E12" s="300" t="s">
        <v>78</v>
      </c>
      <c r="F12" s="549" t="s">
        <v>296</v>
      </c>
      <c r="G12" s="550">
        <v>166</v>
      </c>
      <c r="H12" s="550">
        <v>484</v>
      </c>
    </row>
    <row r="13" spans="1:18" ht="12">
      <c r="A13" s="298" t="s">
        <v>297</v>
      </c>
      <c r="B13" s="299" t="s">
        <v>298</v>
      </c>
      <c r="C13" s="46">
        <v>153</v>
      </c>
      <c r="D13" s="46">
        <v>141</v>
      </c>
      <c r="E13" s="301" t="s">
        <v>51</v>
      </c>
      <c r="F13" s="551" t="s">
        <v>299</v>
      </c>
      <c r="G13" s="548">
        <f>SUM(G9:G12)</f>
        <v>5460</v>
      </c>
      <c r="H13" s="548">
        <f>SUM(H9:H12)</f>
        <v>7379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350</v>
      </c>
      <c r="D14" s="46">
        <v>458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-25-51-27</f>
        <v>-103</v>
      </c>
      <c r="D15" s="47">
        <f>-96-6-31</f>
        <v>-133</v>
      </c>
      <c r="E15" s="296" t="s">
        <v>304</v>
      </c>
      <c r="F15" s="554" t="s">
        <v>305</v>
      </c>
      <c r="G15" s="550">
        <v>4</v>
      </c>
      <c r="H15" s="550"/>
    </row>
    <row r="16" spans="1:8" ht="12">
      <c r="A16" s="298" t="s">
        <v>306</v>
      </c>
      <c r="B16" s="299" t="s">
        <v>307</v>
      </c>
      <c r="C16" s="47">
        <v>233</v>
      </c>
      <c r="D16" s="47">
        <v>360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5558</v>
      </c>
      <c r="D19" s="49">
        <f>SUM(D9:D15)+D16</f>
        <v>6300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78</v>
      </c>
      <c r="D22" s="46">
        <v>57</v>
      </c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57</v>
      </c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5</v>
      </c>
      <c r="E24" s="301" t="s">
        <v>103</v>
      </c>
      <c r="F24" s="554" t="s">
        <v>333</v>
      </c>
      <c r="G24" s="548">
        <f>SUM(G19:G23)</f>
        <v>57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89</v>
      </c>
      <c r="D26" s="49">
        <f>SUM(D22:D25)</f>
        <v>71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5647</v>
      </c>
      <c r="D28" s="50">
        <f>D26+D19</f>
        <v>6371</v>
      </c>
      <c r="E28" s="127" t="s">
        <v>338</v>
      </c>
      <c r="F28" s="554" t="s">
        <v>339</v>
      </c>
      <c r="G28" s="548">
        <f>G13+G15+G24</f>
        <v>5521</v>
      </c>
      <c r="H28" s="548">
        <f>H13+H15+H24</f>
        <v>7380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1009</v>
      </c>
      <c r="E30" s="127" t="s">
        <v>342</v>
      </c>
      <c r="F30" s="554" t="s">
        <v>343</v>
      </c>
      <c r="G30" s="53">
        <f>IF((C28-G28)&gt;0,C28-G28,0)</f>
        <v>126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5647</v>
      </c>
      <c r="D33" s="49">
        <f>D28-D31+D32</f>
        <v>6371</v>
      </c>
      <c r="E33" s="127" t="s">
        <v>352</v>
      </c>
      <c r="F33" s="554" t="s">
        <v>353</v>
      </c>
      <c r="G33" s="53">
        <f>G32-G31+G28</f>
        <v>5521</v>
      </c>
      <c r="H33" s="53">
        <f>H32-H31+H28</f>
        <v>7380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1009</v>
      </c>
      <c r="E34" s="128" t="s">
        <v>356</v>
      </c>
      <c r="F34" s="554" t="s">
        <v>357</v>
      </c>
      <c r="G34" s="548">
        <f>IF((C33-G33)&gt;0,C33-G33,0)</f>
        <v>126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49</v>
      </c>
      <c r="D35" s="49">
        <f>D36+D37+D38</f>
        <v>70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49</v>
      </c>
      <c r="D36" s="46">
        <v>70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939</v>
      </c>
      <c r="E39" s="313" t="s">
        <v>368</v>
      </c>
      <c r="F39" s="558" t="s">
        <v>369</v>
      </c>
      <c r="G39" s="559">
        <f>IF(G34&gt;0,IF(C35+G34&lt;0,0,C35+G34),IF(C34-C35&lt;0,C35-C34,0))</f>
        <v>175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939</v>
      </c>
      <c r="E41" s="127" t="s">
        <v>375</v>
      </c>
      <c r="F41" s="571" t="s">
        <v>376</v>
      </c>
      <c r="G41" s="52">
        <f>IF(C39=0,IF(G39-G40&gt;0,G39-G40+C40,0),IF(C39-C40&lt;0,C40-C39+G40,0))</f>
        <v>175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5696</v>
      </c>
      <c r="D42" s="53">
        <f>D33+D35+D39</f>
        <v>7380</v>
      </c>
      <c r="E42" s="128" t="s">
        <v>379</v>
      </c>
      <c r="F42" s="129" t="s">
        <v>380</v>
      </c>
      <c r="G42" s="53">
        <f>G39+G33</f>
        <v>5696</v>
      </c>
      <c r="H42" s="53">
        <f>H39+H33</f>
        <v>7380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01.01.2008-30.06.2008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5288</v>
      </c>
      <c r="D10" s="54">
        <v>6724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v>-4494</v>
      </c>
      <c r="D11" s="575">
        <v>-5991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390</v>
      </c>
      <c r="B12" s="333" t="s">
        <v>391</v>
      </c>
      <c r="C12" s="54"/>
      <c r="D12" s="575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-838</v>
      </c>
      <c r="D13" s="575">
        <v>-662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460</v>
      </c>
      <c r="D14" s="575">
        <v>315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>
        <v>-39</v>
      </c>
      <c r="D15" s="575">
        <v>-55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-4</v>
      </c>
      <c r="D18" s="575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2</v>
      </c>
      <c r="D19" s="575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375</v>
      </c>
      <c r="D20" s="55">
        <f>SUM(D10:D19)</f>
        <v>306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-4</v>
      </c>
      <c r="D22" s="575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58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54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-100</v>
      </c>
      <c r="D37" s="575">
        <v>-149</v>
      </c>
      <c r="E37" s="130"/>
      <c r="F37" s="130"/>
    </row>
    <row r="38" spans="1:6" ht="12.75">
      <c r="A38" s="332" t="s">
        <v>439</v>
      </c>
      <c r="B38" s="333" t="s">
        <v>440</v>
      </c>
      <c r="C38" s="575"/>
      <c r="D38" s="575"/>
      <c r="E38" s="130"/>
      <c r="F38" s="130"/>
    </row>
    <row r="39" spans="1:6" ht="12.75">
      <c r="A39" s="332" t="s">
        <v>441</v>
      </c>
      <c r="B39" s="333" t="s">
        <v>442</v>
      </c>
      <c r="C39" s="575">
        <v>-46</v>
      </c>
      <c r="D39" s="575">
        <v>-50</v>
      </c>
      <c r="E39" s="130"/>
      <c r="F39" s="130"/>
    </row>
    <row r="40" spans="1:6" ht="12.75">
      <c r="A40" s="332" t="s">
        <v>443</v>
      </c>
      <c r="B40" s="333" t="s">
        <v>444</v>
      </c>
      <c r="C40" s="575">
        <v>-438</v>
      </c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-7</v>
      </c>
      <c r="D41" s="575">
        <v>-274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-591</v>
      </c>
      <c r="D42" s="55">
        <f>SUM(D34:D41)</f>
        <v>-473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-162</v>
      </c>
      <c r="D43" s="55">
        <f>D42+D32+D20</f>
        <v>-167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178</v>
      </c>
      <c r="D44" s="132">
        <v>214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</v>
      </c>
      <c r="D45" s="55">
        <f>D44+D43</f>
        <v>47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</v>
      </c>
      <c r="D46" s="56">
        <v>47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0" t="str">
        <f>'справка №1-БАЛАНС'!E3</f>
        <v> "Торготерм"АД</v>
      </c>
      <c r="C3" s="580"/>
      <c r="D3" s="580"/>
      <c r="E3" s="580"/>
      <c r="F3" s="580"/>
      <c r="G3" s="580"/>
      <c r="H3" s="580"/>
      <c r="I3" s="580"/>
      <c r="J3" s="476"/>
      <c r="K3" s="593" t="s">
        <v>2</v>
      </c>
      <c r="L3" s="593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80" t="str">
        <f>'справка №1-БАЛАНС'!E4</f>
        <v>неконсолидиран</v>
      </c>
      <c r="C4" s="580"/>
      <c r="D4" s="580"/>
      <c r="E4" s="580"/>
      <c r="F4" s="580"/>
      <c r="G4" s="580"/>
      <c r="H4" s="580"/>
      <c r="I4" s="580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01.01.2008-30.06.2008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195</v>
      </c>
      <c r="D11" s="58">
        <f>'справка №1-БАЛАНС'!H19</f>
        <v>0</v>
      </c>
      <c r="E11" s="58">
        <f>'справка №1-БАЛАНС'!H20</f>
        <v>1334</v>
      </c>
      <c r="F11" s="58">
        <f>'справка №1-БАЛАНС'!H22</f>
        <v>28</v>
      </c>
      <c r="G11" s="58">
        <f>'справка №1-БАЛАНС'!H23</f>
        <v>0</v>
      </c>
      <c r="H11" s="60">
        <v>1653</v>
      </c>
      <c r="I11" s="58">
        <f>'справка №1-БАЛАНС'!H28+'справка №1-БАЛАНС'!H31</f>
        <v>3860</v>
      </c>
      <c r="J11" s="58">
        <f>'справка №1-БАЛАНС'!H29+'справка №1-БАЛАНС'!H32</f>
        <v>-602</v>
      </c>
      <c r="K11" s="60"/>
      <c r="L11" s="344">
        <f>SUM(C11:K11)</f>
        <v>6468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195</v>
      </c>
      <c r="D15" s="61">
        <f aca="true" t="shared" si="2" ref="D15:M15">D11+D12</f>
        <v>0</v>
      </c>
      <c r="E15" s="61">
        <f t="shared" si="2"/>
        <v>1334</v>
      </c>
      <c r="F15" s="61">
        <f t="shared" si="2"/>
        <v>28</v>
      </c>
      <c r="G15" s="61">
        <f t="shared" si="2"/>
        <v>0</v>
      </c>
      <c r="H15" s="61">
        <f t="shared" si="2"/>
        <v>1653</v>
      </c>
      <c r="I15" s="61">
        <f t="shared" si="2"/>
        <v>3860</v>
      </c>
      <c r="J15" s="61">
        <f t="shared" si="2"/>
        <v>-602</v>
      </c>
      <c r="K15" s="61">
        <f t="shared" si="2"/>
        <v>0</v>
      </c>
      <c r="L15" s="344">
        <f t="shared" si="1"/>
        <v>6468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-175</v>
      </c>
      <c r="K16" s="60"/>
      <c r="L16" s="344">
        <f t="shared" si="1"/>
        <v>-175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-2735</v>
      </c>
      <c r="J17" s="62">
        <f>J18+J19</f>
        <v>0</v>
      </c>
      <c r="K17" s="62">
        <f t="shared" si="3"/>
        <v>0</v>
      </c>
      <c r="L17" s="344">
        <f t="shared" si="1"/>
        <v>-2735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f>-885-921</f>
        <v>-1806</v>
      </c>
      <c r="J18" s="60"/>
      <c r="K18" s="60"/>
      <c r="L18" s="344">
        <f t="shared" si="1"/>
        <v>-1806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f>-869-60</f>
        <v>-929</v>
      </c>
      <c r="J19" s="60"/>
      <c r="K19" s="60"/>
      <c r="L19" s="344">
        <f t="shared" si="1"/>
        <v>-929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-602</v>
      </c>
      <c r="J20" s="60">
        <v>602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43</v>
      </c>
      <c r="J21" s="59">
        <f t="shared" si="4"/>
        <v>0</v>
      </c>
      <c r="K21" s="59">
        <f t="shared" si="4"/>
        <v>0</v>
      </c>
      <c r="L21" s="344">
        <f t="shared" si="1"/>
        <v>43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>
        <v>43</v>
      </c>
      <c r="J22" s="185"/>
      <c r="K22" s="185"/>
      <c r="L22" s="344">
        <f t="shared" si="1"/>
        <v>43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>
        <v>55</v>
      </c>
      <c r="F27" s="60"/>
      <c r="G27" s="60"/>
      <c r="H27" s="60"/>
      <c r="I27" s="60"/>
      <c r="J27" s="60"/>
      <c r="K27" s="60"/>
      <c r="L27" s="344">
        <f t="shared" si="1"/>
        <v>55</v>
      </c>
      <c r="M27" s="60"/>
      <c r="N27" s="11"/>
    </row>
    <row r="28" spans="1:14" ht="12">
      <c r="A28" s="12" t="s">
        <v>511</v>
      </c>
      <c r="B28" s="8" t="s">
        <v>512</v>
      </c>
      <c r="C28" s="60">
        <f>1381+869+555</f>
        <v>2805</v>
      </c>
      <c r="D28" s="60"/>
      <c r="E28" s="60"/>
      <c r="F28" s="60">
        <f>1653-1381</f>
        <v>272</v>
      </c>
      <c r="G28" s="60"/>
      <c r="H28" s="60">
        <v>-1653</v>
      </c>
      <c r="I28" s="60"/>
      <c r="J28" s="60"/>
      <c r="K28" s="60"/>
      <c r="L28" s="344">
        <f t="shared" si="1"/>
        <v>1424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1389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566</v>
      </c>
      <c r="J29" s="59">
        <f t="shared" si="6"/>
        <v>-175</v>
      </c>
      <c r="K29" s="59">
        <f t="shared" si="6"/>
        <v>0</v>
      </c>
      <c r="L29" s="344">
        <f t="shared" si="1"/>
        <v>5080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1389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566</v>
      </c>
      <c r="J32" s="59">
        <f t="shared" si="7"/>
        <v>-175</v>
      </c>
      <c r="K32" s="59">
        <f t="shared" si="7"/>
        <v>0</v>
      </c>
      <c r="L32" s="344">
        <f t="shared" si="1"/>
        <v>5080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"Торготерм"АД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01.01.2008-30.06.2008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1738</v>
      </c>
      <c r="E10" s="189"/>
      <c r="F10" s="189"/>
      <c r="G10" s="74">
        <f aca="true" t="shared" si="2" ref="G10:G39">D10+E10-F10</f>
        <v>1738</v>
      </c>
      <c r="H10" s="65"/>
      <c r="I10" s="65"/>
      <c r="J10" s="74">
        <f aca="true" t="shared" si="3" ref="J10:J39">G10+H10-I10</f>
        <v>1738</v>
      </c>
      <c r="K10" s="65">
        <v>236</v>
      </c>
      <c r="L10" s="65">
        <v>35</v>
      </c>
      <c r="M10" s="65"/>
      <c r="N10" s="74">
        <f aca="true" t="shared" si="4" ref="N10:N39">K10+L10-M10</f>
        <v>271</v>
      </c>
      <c r="O10" s="65"/>
      <c r="P10" s="65"/>
      <c r="Q10" s="74">
        <f t="shared" si="0"/>
        <v>271</v>
      </c>
      <c r="R10" s="74">
        <f t="shared" si="1"/>
        <v>1467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4445</v>
      </c>
      <c r="E11" s="189">
        <v>407</v>
      </c>
      <c r="F11" s="189"/>
      <c r="G11" s="74">
        <f t="shared" si="2"/>
        <v>4852</v>
      </c>
      <c r="H11" s="65"/>
      <c r="I11" s="65"/>
      <c r="J11" s="74">
        <f t="shared" si="3"/>
        <v>4852</v>
      </c>
      <c r="K11" s="65">
        <v>2914</v>
      </c>
      <c r="L11" s="65">
        <v>259</v>
      </c>
      <c r="M11" s="65"/>
      <c r="N11" s="74">
        <f t="shared" si="4"/>
        <v>3173</v>
      </c>
      <c r="O11" s="65"/>
      <c r="P11" s="65"/>
      <c r="Q11" s="74">
        <f t="shared" si="0"/>
        <v>3173</v>
      </c>
      <c r="R11" s="74">
        <f t="shared" si="1"/>
        <v>1679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327</v>
      </c>
      <c r="E12" s="189"/>
      <c r="F12" s="189"/>
      <c r="G12" s="74">
        <f t="shared" si="2"/>
        <v>327</v>
      </c>
      <c r="H12" s="65"/>
      <c r="I12" s="65"/>
      <c r="J12" s="74">
        <f t="shared" si="3"/>
        <v>327</v>
      </c>
      <c r="K12" s="65">
        <v>155</v>
      </c>
      <c r="L12" s="65">
        <v>6</v>
      </c>
      <c r="M12" s="65"/>
      <c r="N12" s="74">
        <f t="shared" si="4"/>
        <v>161</v>
      </c>
      <c r="O12" s="65"/>
      <c r="P12" s="65"/>
      <c r="Q12" s="74">
        <f t="shared" si="0"/>
        <v>161</v>
      </c>
      <c r="R12" s="74">
        <f t="shared" si="1"/>
        <v>166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305</v>
      </c>
      <c r="E13" s="189"/>
      <c r="F13" s="189">
        <v>1</v>
      </c>
      <c r="G13" s="74">
        <f t="shared" si="2"/>
        <v>304</v>
      </c>
      <c r="H13" s="65"/>
      <c r="I13" s="65"/>
      <c r="J13" s="74">
        <f t="shared" si="3"/>
        <v>304</v>
      </c>
      <c r="K13" s="65">
        <v>136</v>
      </c>
      <c r="L13" s="65">
        <v>27</v>
      </c>
      <c r="M13" s="65">
        <v>1</v>
      </c>
      <c r="N13" s="74">
        <f t="shared" si="4"/>
        <v>162</v>
      </c>
      <c r="O13" s="65"/>
      <c r="P13" s="65"/>
      <c r="Q13" s="74">
        <f t="shared" si="0"/>
        <v>162</v>
      </c>
      <c r="R13" s="74">
        <f t="shared" si="1"/>
        <v>142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591</v>
      </c>
      <c r="E14" s="189">
        <v>34</v>
      </c>
      <c r="F14" s="189"/>
      <c r="G14" s="74">
        <f t="shared" si="2"/>
        <v>625</v>
      </c>
      <c r="H14" s="65"/>
      <c r="I14" s="65"/>
      <c r="J14" s="74">
        <f t="shared" si="3"/>
        <v>625</v>
      </c>
      <c r="K14" s="65">
        <v>394</v>
      </c>
      <c r="L14" s="65">
        <v>41</v>
      </c>
      <c r="M14" s="65"/>
      <c r="N14" s="74">
        <f t="shared" si="4"/>
        <v>435</v>
      </c>
      <c r="O14" s="65"/>
      <c r="P14" s="65"/>
      <c r="Q14" s="74">
        <f t="shared" si="0"/>
        <v>435</v>
      </c>
      <c r="R14" s="74">
        <f t="shared" si="1"/>
        <v>190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390</v>
      </c>
      <c r="E15" s="457">
        <v>42</v>
      </c>
      <c r="F15" s="457">
        <v>331</v>
      </c>
      <c r="G15" s="74">
        <f t="shared" si="2"/>
        <v>101</v>
      </c>
      <c r="H15" s="458"/>
      <c r="I15" s="458"/>
      <c r="J15" s="74">
        <f t="shared" si="3"/>
        <v>101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8126</v>
      </c>
      <c r="E17" s="194">
        <f>SUM(E9:E16)</f>
        <v>483</v>
      </c>
      <c r="F17" s="194">
        <f>SUM(F9:F16)</f>
        <v>332</v>
      </c>
      <c r="G17" s="74">
        <f t="shared" si="2"/>
        <v>8277</v>
      </c>
      <c r="H17" s="75">
        <f>SUM(H9:H16)</f>
        <v>0</v>
      </c>
      <c r="I17" s="75">
        <f>SUM(I9:I16)</f>
        <v>0</v>
      </c>
      <c r="J17" s="74">
        <f t="shared" si="3"/>
        <v>8277</v>
      </c>
      <c r="K17" s="75">
        <f>SUM(K9:K16)</f>
        <v>3835</v>
      </c>
      <c r="L17" s="75">
        <f>SUM(L9:L16)</f>
        <v>368</v>
      </c>
      <c r="M17" s="75">
        <f>SUM(M9:M16)</f>
        <v>1</v>
      </c>
      <c r="N17" s="74">
        <f t="shared" si="4"/>
        <v>4202</v>
      </c>
      <c r="O17" s="75">
        <f>SUM(O9:O16)</f>
        <v>0</v>
      </c>
      <c r="P17" s="75">
        <f>SUM(P9:P16)</f>
        <v>0</v>
      </c>
      <c r="Q17" s="74">
        <f t="shared" si="5"/>
        <v>4202</v>
      </c>
      <c r="R17" s="74">
        <f t="shared" si="6"/>
        <v>4075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36</v>
      </c>
      <c r="E22" s="189"/>
      <c r="F22" s="189"/>
      <c r="G22" s="74">
        <f t="shared" si="2"/>
        <v>36</v>
      </c>
      <c r="H22" s="65"/>
      <c r="I22" s="65"/>
      <c r="J22" s="74">
        <f t="shared" si="3"/>
        <v>36</v>
      </c>
      <c r="K22" s="65">
        <v>12</v>
      </c>
      <c r="L22" s="65">
        <v>3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21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36</v>
      </c>
      <c r="H25" s="66">
        <f t="shared" si="7"/>
        <v>0</v>
      </c>
      <c r="I25" s="66">
        <f t="shared" si="7"/>
        <v>0</v>
      </c>
      <c r="J25" s="67">
        <f t="shared" si="3"/>
        <v>36</v>
      </c>
      <c r="K25" s="66">
        <f t="shared" si="7"/>
        <v>12</v>
      </c>
      <c r="L25" s="66">
        <f t="shared" si="7"/>
        <v>3</v>
      </c>
      <c r="M25" s="66">
        <f t="shared" si="7"/>
        <v>0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21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8162</v>
      </c>
      <c r="E40" s="438">
        <f>E17+E18+E19+E25+E38+E39</f>
        <v>483</v>
      </c>
      <c r="F40" s="438">
        <f aca="true" t="shared" si="13" ref="F40:R40">F17+F18+F19+F25+F38+F39</f>
        <v>332</v>
      </c>
      <c r="G40" s="438">
        <f t="shared" si="13"/>
        <v>8313</v>
      </c>
      <c r="H40" s="438">
        <f t="shared" si="13"/>
        <v>0</v>
      </c>
      <c r="I40" s="438">
        <f t="shared" si="13"/>
        <v>0</v>
      </c>
      <c r="J40" s="438">
        <f t="shared" si="13"/>
        <v>8313</v>
      </c>
      <c r="K40" s="438">
        <f t="shared" si="13"/>
        <v>3847</v>
      </c>
      <c r="L40" s="438">
        <f t="shared" si="13"/>
        <v>371</v>
      </c>
      <c r="M40" s="438">
        <f t="shared" si="13"/>
        <v>1</v>
      </c>
      <c r="N40" s="438">
        <f t="shared" si="13"/>
        <v>4217</v>
      </c>
      <c r="O40" s="438">
        <f t="shared" si="13"/>
        <v>0</v>
      </c>
      <c r="P40" s="438">
        <f t="shared" si="13"/>
        <v>0</v>
      </c>
      <c r="Q40" s="438">
        <f t="shared" si="13"/>
        <v>4217</v>
      </c>
      <c r="R40" s="438">
        <f t="shared" si="13"/>
        <v>4096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71" sqref="C7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"Торготерм"АД</v>
      </c>
      <c r="C3" s="619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01.01.2008-30.06.2008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155</v>
      </c>
      <c r="D24" s="119">
        <f>SUM(D25:D27)</f>
        <v>155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155</v>
      </c>
      <c r="D27" s="108">
        <v>155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2539</v>
      </c>
      <c r="D28" s="108">
        <v>2539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47</v>
      </c>
      <c r="D29" s="108">
        <v>47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175</v>
      </c>
      <c r="D33" s="105">
        <f>SUM(D34:D37)</f>
        <v>175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175</v>
      </c>
      <c r="D35" s="108">
        <v>175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34</v>
      </c>
      <c r="D42" s="108">
        <v>34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2960</v>
      </c>
      <c r="D43" s="104">
        <f>D24+D28+D29+D31+D30+D32+D33+D38</f>
        <v>2960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2960</v>
      </c>
      <c r="D44" s="103">
        <f>D43+D21+D19+D9</f>
        <v>2960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822</v>
      </c>
      <c r="D56" s="103">
        <f>D57+D59</f>
        <v>0</v>
      </c>
      <c r="E56" s="119">
        <f t="shared" si="1"/>
        <v>822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822</v>
      </c>
      <c r="D57" s="108"/>
      <c r="E57" s="119">
        <f t="shared" si="1"/>
        <v>822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607</v>
      </c>
      <c r="D64" s="108"/>
      <c r="E64" s="119">
        <f t="shared" si="1"/>
        <v>607</v>
      </c>
      <c r="F64" s="110"/>
    </row>
    <row r="65" spans="1:6" ht="12">
      <c r="A65" s="396" t="s">
        <v>709</v>
      </c>
      <c r="B65" s="397" t="s">
        <v>710</v>
      </c>
      <c r="C65" s="109">
        <v>607</v>
      </c>
      <c r="D65" s="109"/>
      <c r="E65" s="119">
        <f t="shared" si="1"/>
        <v>607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1429</v>
      </c>
      <c r="D66" s="103">
        <f>D52+D56+D61+D62+D63+D64</f>
        <v>0</v>
      </c>
      <c r="E66" s="119">
        <f t="shared" si="1"/>
        <v>1429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37</v>
      </c>
      <c r="D68" s="108"/>
      <c r="E68" s="119">
        <f t="shared" si="1"/>
        <v>37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742</v>
      </c>
      <c r="D71" s="105">
        <f>SUM(D72:D74)</f>
        <v>742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742</v>
      </c>
      <c r="D73" s="108">
        <v>742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212</v>
      </c>
      <c r="D80" s="103">
        <f>SUM(D81:D84)</f>
        <v>212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212</v>
      </c>
      <c r="D83" s="108">
        <v>212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2314</v>
      </c>
      <c r="D85" s="104">
        <f>SUM(D86:D90)+D94</f>
        <v>2314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1779</v>
      </c>
      <c r="D87" s="108">
        <v>1779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137</v>
      </c>
      <c r="D88" s="108">
        <v>137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300</v>
      </c>
      <c r="D89" s="108">
        <v>300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28</v>
      </c>
      <c r="D90" s="103">
        <f>SUM(D91:D93)</f>
        <v>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28</v>
      </c>
      <c r="D93" s="108">
        <v>28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70</v>
      </c>
      <c r="D94" s="108">
        <v>70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60</v>
      </c>
      <c r="D95" s="108">
        <v>60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3328</v>
      </c>
      <c r="D96" s="104">
        <f>D85+D80+D75+D71+D95</f>
        <v>3328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4794</v>
      </c>
      <c r="D97" s="104">
        <f>D96+D68+D66</f>
        <v>3328</v>
      </c>
      <c r="E97" s="104">
        <f>E96+E68+E66</f>
        <v>1466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"Торготерм"АД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819363984</v>
      </c>
    </row>
    <row r="5" spans="1:9" ht="15">
      <c r="A5" s="501" t="s">
        <v>5</v>
      </c>
      <c r="B5" s="621" t="str">
        <f>'справка №1-БАЛАНС'!E5</f>
        <v>01.01.2008-30.06.2008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"Торготерм"АД</v>
      </c>
      <c r="C5" s="627"/>
      <c r="D5" s="62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8" t="str">
        <f>'справка №1-БАЛАНС'!E5</f>
        <v>01.01.2008-30.06.2008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Your User Name</cp:lastModifiedBy>
  <cp:lastPrinted>2008-07-18T08:29:51Z</cp:lastPrinted>
  <dcterms:created xsi:type="dcterms:W3CDTF">2000-06-29T12:02:40Z</dcterms:created>
  <dcterms:modified xsi:type="dcterms:W3CDTF">2008-07-18T10:15:40Z</dcterms:modified>
  <cp:category/>
  <cp:version/>
  <cp:contentType/>
  <cp:contentStatus/>
</cp:coreProperties>
</file>