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9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<sst xmlns="http://schemas.openxmlformats.org/spreadsheetml/2006/main" count="1051" uniqueCount="869">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</sst>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57">
      <selection activeCell="C48" sqref="C48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41639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39350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0</v>
      </c>
      <c r="D13" s="145">
        <v>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56</v>
      </c>
      <c r="D16" s="145">
        <v>79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39350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56</v>
      </c>
      <c r="D19" s="149">
        <f>SUM(D11:D18)</f>
        <v>82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538</v>
      </c>
      <c r="D23" s="145">
        <v>671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78</v>
      </c>
      <c r="D24" s="145">
        <v>123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2</v>
      </c>
      <c r="D26" s="145">
        <v>7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618</v>
      </c>
      <c r="D27" s="149">
        <f>SUM(D23:D26)</f>
        <v>801</v>
      </c>
      <c r="E27" s="247" t="s">
        <v>82</v>
      </c>
      <c r="F27" s="236" t="s">
        <v>83</v>
      </c>
      <c r="G27" s="148">
        <f>SUM(G28:G30)</f>
        <v>-16154</v>
      </c>
      <c r="H27" s="148">
        <f>SUM(H28:H30)</f>
        <v>-10452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-16154</v>
      </c>
      <c r="H29" s="310">
        <v>-10452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4948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-5702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-11206</v>
      </c>
      <c r="H33" s="148">
        <f>H27+H31+H32</f>
        <v>-16154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28885</v>
      </c>
      <c r="H36" s="148">
        <f>H25+H17+H33</f>
        <v>10387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25.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8214</v>
      </c>
      <c r="H43" s="146">
        <v>10648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0</v>
      </c>
      <c r="H44" s="146">
        <v>912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977</v>
      </c>
      <c r="H47" s="146">
        <v>0</v>
      </c>
      <c r="M47" s="151"/>
    </row>
    <row r="48" spans="1:8" ht="15">
      <c r="A48" s="229" t="s">
        <v>146</v>
      </c>
      <c r="B48" s="238" t="s">
        <v>147</v>
      </c>
      <c r="C48" s="145">
        <v>5774</v>
      </c>
      <c r="D48" s="145">
        <v>6462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9191</v>
      </c>
      <c r="H49" s="148">
        <f>SUM(H43:H48)</f>
        <v>11560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5774</v>
      </c>
      <c r="D51" s="149">
        <f>SUM(D47:D50)</f>
        <v>6462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278</v>
      </c>
      <c r="D54" s="145">
        <v>278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6726</v>
      </c>
      <c r="D55" s="149">
        <f>D19+D20+D21+D27+D32+D45+D51+D53+D54</f>
        <v>7623</v>
      </c>
      <c r="E55" s="231" t="s">
        <v>171</v>
      </c>
      <c r="F55" s="255" t="s">
        <v>172</v>
      </c>
      <c r="G55" s="148">
        <f>G49+G51+G52+G53+G54</f>
        <v>9191</v>
      </c>
      <c r="H55" s="148">
        <f>H49+H51+H52+H53+H54</f>
        <v>11560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642</v>
      </c>
      <c r="H59" s="146">
        <v>8879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5882</v>
      </c>
      <c r="H60" s="146">
        <v>21171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37659</v>
      </c>
      <c r="H61" s="148">
        <f>SUM(H62:H68)</f>
        <v>15062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611</v>
      </c>
      <c r="H62" s="146">
        <v>2630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1226</v>
      </c>
      <c r="H64" s="146">
        <v>974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35673</v>
      </c>
      <c r="H65" s="146">
        <v>11311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103</v>
      </c>
      <c r="H66" s="146">
        <v>92</v>
      </c>
    </row>
    <row r="67" spans="1:8" ht="15">
      <c r="A67" s="229" t="s">
        <v>206</v>
      </c>
      <c r="B67" s="235" t="s">
        <v>207</v>
      </c>
      <c r="C67" s="145">
        <v>2510</v>
      </c>
      <c r="D67" s="145">
        <v>7764</v>
      </c>
      <c r="E67" s="231" t="s">
        <v>208</v>
      </c>
      <c r="F67" s="236" t="s">
        <v>209</v>
      </c>
      <c r="G67" s="146">
        <v>46</v>
      </c>
      <c r="H67" s="146">
        <v>30</v>
      </c>
    </row>
    <row r="68" spans="1:8" ht="15">
      <c r="A68" s="229" t="s">
        <v>210</v>
      </c>
      <c r="B68" s="235" t="s">
        <v>211</v>
      </c>
      <c r="C68" s="145">
        <v>20</v>
      </c>
      <c r="D68" s="145">
        <v>21</v>
      </c>
      <c r="E68" s="231" t="s">
        <v>212</v>
      </c>
      <c r="F68" s="236" t="s">
        <v>213</v>
      </c>
      <c r="G68" s="146">
        <v>0</v>
      </c>
      <c r="H68" s="146">
        <v>25</v>
      </c>
    </row>
    <row r="69" spans="1:8" ht="15">
      <c r="A69" s="229" t="s">
        <v>214</v>
      </c>
      <c r="B69" s="235" t="s">
        <v>215</v>
      </c>
      <c r="C69" s="145">
        <v>5415</v>
      </c>
      <c r="D69" s="145">
        <v>1360</v>
      </c>
      <c r="E69" s="245" t="s">
        <v>77</v>
      </c>
      <c r="F69" s="236" t="s">
        <v>216</v>
      </c>
      <c r="G69" s="146">
        <v>4590</v>
      </c>
      <c r="H69" s="146">
        <v>940</v>
      </c>
    </row>
    <row r="70" spans="1:8" ht="15">
      <c r="A70" s="229" t="s">
        <v>217</v>
      </c>
      <c r="B70" s="235" t="s">
        <v>218</v>
      </c>
      <c r="C70" s="145">
        <v>24941</v>
      </c>
      <c r="D70" s="145">
        <v>29082</v>
      </c>
      <c r="E70" s="231" t="s">
        <v>219</v>
      </c>
      <c r="F70" s="236" t="s">
        <v>220</v>
      </c>
      <c r="G70" s="146">
        <v>1010</v>
      </c>
      <c r="H70" s="146">
        <v>564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49783</v>
      </c>
      <c r="H71" s="155">
        <f>H59+H60+H61+H69+H70</f>
        <v>46616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0</v>
      </c>
      <c r="D73" s="145">
        <v>2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5120</v>
      </c>
      <c r="D74" s="145">
        <v>5082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38006</v>
      </c>
      <c r="D75" s="149">
        <f>SUM(D67:D74)</f>
        <v>43311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49783</v>
      </c>
      <c r="H79" s="156">
        <f>H71+H74+H75+H76</f>
        <v>46616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0</v>
      </c>
      <c r="D87" s="145">
        <v>17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42911</v>
      </c>
      <c r="D88" s="145">
        <v>17503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42911</v>
      </c>
      <c r="D91" s="149">
        <f>SUM(D87:D90)</f>
        <v>17520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216</v>
      </c>
      <c r="D92" s="145">
        <v>109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81133</v>
      </c>
      <c r="D93" s="149">
        <f>D64+D75+D84+D91+D92</f>
        <v>60940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87859</v>
      </c>
      <c r="D94" s="158">
        <f>D93+D55</f>
        <v>68563</v>
      </c>
      <c r="E94" s="442" t="s">
        <v>269</v>
      </c>
      <c r="F94" s="283" t="s">
        <v>270</v>
      </c>
      <c r="G94" s="159">
        <f>G36+G39+G55+G79</f>
        <v>87859</v>
      </c>
      <c r="H94" s="159">
        <f>H36+H39+H55+H79</f>
        <v>68563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41668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7">
      <selection activeCell="H24" sqref="H24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41639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12</v>
      </c>
      <c r="D9" s="40">
        <v>231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1531</v>
      </c>
      <c r="D10" s="40">
        <v>6227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263</v>
      </c>
      <c r="D11" s="40">
        <v>446</v>
      </c>
      <c r="E11" s="294" t="s">
        <v>292</v>
      </c>
      <c r="F11" s="537" t="s">
        <v>293</v>
      </c>
      <c r="G11" s="538">
        <v>26938</v>
      </c>
      <c r="H11" s="538">
        <v>7954</v>
      </c>
    </row>
    <row r="12" spans="1:8" ht="12">
      <c r="A12" s="292" t="s">
        <v>294</v>
      </c>
      <c r="B12" s="293" t="s">
        <v>295</v>
      </c>
      <c r="C12" s="40">
        <v>1189</v>
      </c>
      <c r="D12" s="40">
        <v>3405</v>
      </c>
      <c r="E12" s="294" t="s">
        <v>77</v>
      </c>
      <c r="F12" s="537" t="s">
        <v>296</v>
      </c>
      <c r="G12" s="538">
        <v>2061</v>
      </c>
      <c r="H12" s="538">
        <v>1851</v>
      </c>
    </row>
    <row r="13" spans="1:18" ht="12">
      <c r="A13" s="292" t="s">
        <v>297</v>
      </c>
      <c r="B13" s="293" t="s">
        <v>298</v>
      </c>
      <c r="C13" s="40">
        <v>181</v>
      </c>
      <c r="D13" s="40">
        <v>628</v>
      </c>
      <c r="E13" s="295" t="s">
        <v>50</v>
      </c>
      <c r="F13" s="539" t="s">
        <v>299</v>
      </c>
      <c r="G13" s="536">
        <f>SUM(G9:G12)</f>
        <v>28999</v>
      </c>
      <c r="H13" s="536">
        <f>SUM(H9:H12)</f>
        <v>9805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603</v>
      </c>
      <c r="D16" s="41">
        <v>3881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>
        <v>3440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535</v>
      </c>
      <c r="D18" s="42">
        <v>474</v>
      </c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3779</v>
      </c>
      <c r="D19" s="43">
        <f>SUM(D9:D15)+D16</f>
        <v>14818</v>
      </c>
      <c r="E19" s="298" t="s">
        <v>316</v>
      </c>
      <c r="F19" s="540" t="s">
        <v>317</v>
      </c>
      <c r="G19" s="538">
        <v>4303</v>
      </c>
      <c r="H19" s="538">
        <v>5541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2555</v>
      </c>
      <c r="D22" s="40">
        <v>5391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32</v>
      </c>
      <c r="D24" s="40">
        <v>90</v>
      </c>
      <c r="E24" s="295" t="s">
        <v>102</v>
      </c>
      <c r="F24" s="542" t="s">
        <v>333</v>
      </c>
      <c r="G24" s="536">
        <f>SUM(G19:G23)</f>
        <v>4303</v>
      </c>
      <c r="H24" s="536">
        <f>SUM(H19:H23)</f>
        <v>5541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21988</v>
      </c>
      <c r="D25" s="40">
        <v>722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24575</v>
      </c>
      <c r="D26" s="43">
        <f>SUM(D22:D25)</f>
        <v>6203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28354</v>
      </c>
      <c r="D28" s="44">
        <f>D26+D19</f>
        <v>21021</v>
      </c>
      <c r="E28" s="121" t="s">
        <v>338</v>
      </c>
      <c r="F28" s="542" t="s">
        <v>339</v>
      </c>
      <c r="G28" s="536">
        <f>G13+G15+G24</f>
        <v>33302</v>
      </c>
      <c r="H28" s="536">
        <f>H13+H15+H24</f>
        <v>15346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4948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5675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28354</v>
      </c>
      <c r="D33" s="43">
        <f>D28+D31+D32</f>
        <v>21021</v>
      </c>
      <c r="E33" s="121" t="s">
        <v>352</v>
      </c>
      <c r="F33" s="542" t="s">
        <v>353</v>
      </c>
      <c r="G33" s="47">
        <f>G32+G31+G28</f>
        <v>33302</v>
      </c>
      <c r="H33" s="47">
        <f>H32+H31+H28</f>
        <v>15346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4948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5675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27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>
        <v>27</v>
      </c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4948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5702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4948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5702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33302</v>
      </c>
      <c r="D42" s="47">
        <f>D33+D35+D39</f>
        <v>21048</v>
      </c>
      <c r="E42" s="122" t="s">
        <v>379</v>
      </c>
      <c r="F42" s="123" t="s">
        <v>380</v>
      </c>
      <c r="G42" s="47">
        <f>G39+G33</f>
        <v>33302</v>
      </c>
      <c r="H42" s="47">
        <f>H39+H33</f>
        <v>21048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41668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6" sqref="A6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41639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328781</v>
      </c>
      <c r="D10" s="48">
        <v>91269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-278390</v>
      </c>
      <c r="D11" s="48">
        <v>-73211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6627</v>
      </c>
      <c r="D12" s="48">
        <v>3128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-1323</v>
      </c>
      <c r="D13" s="48">
        <v>-4347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-117</v>
      </c>
      <c r="D14" s="48">
        <v>-199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3786</v>
      </c>
      <c r="D16" s="48">
        <v>10188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-538</v>
      </c>
      <c r="D17" s="48">
        <v>-2202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-1230</v>
      </c>
      <c r="D18" s="48">
        <v>-174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-27033</v>
      </c>
      <c r="D19" s="48">
        <v>45477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30563</v>
      </c>
      <c r="D20" s="49">
        <f>SUM(D10:D19)</f>
        <v>69929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-55</v>
      </c>
      <c r="D22" s="48">
        <v>-229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>
        <v>13550</v>
      </c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13495</v>
      </c>
      <c r="D32" s="49">
        <f>SUM(D22:D31)</f>
        <v>-229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>
        <v>-15647</v>
      </c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5074</v>
      </c>
      <c r="E35" s="124"/>
      <c r="F35" s="124"/>
    </row>
    <row r="36" spans="1:6" ht="12">
      <c r="A36" s="326" t="s">
        <v>435</v>
      </c>
      <c r="B36" s="327" t="s">
        <v>436</v>
      </c>
      <c r="C36" s="48">
        <v>23455</v>
      </c>
      <c r="D36" s="48">
        <v>2863</v>
      </c>
      <c r="E36" s="124"/>
      <c r="F36" s="124"/>
    </row>
    <row r="37" spans="1:6" ht="12">
      <c r="A37" s="326" t="s">
        <v>437</v>
      </c>
      <c r="B37" s="327" t="s">
        <v>438</v>
      </c>
      <c r="C37" s="48">
        <v>-40032</v>
      </c>
      <c r="D37" s="48">
        <v>-41925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-2090</v>
      </c>
      <c r="D39" s="48">
        <v>-5109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-18667</v>
      </c>
      <c r="D42" s="49">
        <f>SUM(D34:D41)</f>
        <v>-54744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25391</v>
      </c>
      <c r="D43" s="49">
        <f>D42+D32+D20</f>
        <v>14956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17520</v>
      </c>
      <c r="D44" s="126">
        <v>2564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42911</v>
      </c>
      <c r="D45" s="49">
        <f>D44+D43</f>
        <v>17520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42911</v>
      </c>
      <c r="D46" s="50">
        <f>+D45</f>
        <v>17520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41668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I16" sqref="I16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41639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-16154</v>
      </c>
      <c r="K11" s="54"/>
      <c r="L11" s="338">
        <f>SUM(C11:K11)</f>
        <v>10387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-16154</v>
      </c>
      <c r="K15" s="55">
        <f t="shared" si="2"/>
        <v>0</v>
      </c>
      <c r="L15" s="338">
        <f t="shared" si="1"/>
        <v>10387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4948</v>
      </c>
      <c r="J16" s="339">
        <f>+'справка №1-БАЛАНС'!G32</f>
        <v>0</v>
      </c>
      <c r="K16" s="54"/>
      <c r="L16" s="338">
        <f t="shared" si="1"/>
        <v>4948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>
        <v>13550</v>
      </c>
      <c r="D28" s="54"/>
      <c r="E28" s="54"/>
      <c r="F28" s="54"/>
      <c r="G28" s="54"/>
      <c r="H28" s="54"/>
      <c r="I28" s="54"/>
      <c r="J28" s="54"/>
      <c r="K28" s="54"/>
      <c r="L28" s="338">
        <f t="shared" si="1"/>
        <v>13550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39350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4948</v>
      </c>
      <c r="J29" s="53">
        <f t="shared" si="6"/>
        <v>-16154</v>
      </c>
      <c r="K29" s="53">
        <f t="shared" si="6"/>
        <v>0</v>
      </c>
      <c r="L29" s="338">
        <f t="shared" si="1"/>
        <v>28885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39350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4948</v>
      </c>
      <c r="J32" s="53">
        <f t="shared" si="7"/>
        <v>-16154</v>
      </c>
      <c r="K32" s="53">
        <f t="shared" si="7"/>
        <v>0</v>
      </c>
      <c r="L32" s="338">
        <f t="shared" si="1"/>
        <v>28885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41668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85" zoomScaleNormal="85" zoomScalePageLayoutView="0" workbookViewId="0" topLeftCell="A4">
      <selection activeCell="R22" sqref="R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0" t="s">
        <v>383</v>
      </c>
      <c r="B2" s="611"/>
      <c r="C2" s="612" t="str">
        <f>'справка №1-БАЛАНС'!E3</f>
        <v>Ти Би Ай Кредит ЕАД</v>
      </c>
      <c r="D2" s="612"/>
      <c r="E2" s="612"/>
      <c r="F2" s="612"/>
      <c r="G2" s="612"/>
      <c r="H2" s="61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0" t="s">
        <v>4</v>
      </c>
      <c r="B3" s="611"/>
      <c r="C3" s="613">
        <f>'справка №1-БАЛАНС'!E5</f>
        <v>41639</v>
      </c>
      <c r="D3" s="613"/>
      <c r="E3" s="613"/>
      <c r="F3" s="475"/>
      <c r="G3" s="475"/>
      <c r="H3" s="475"/>
      <c r="I3" s="475"/>
      <c r="J3" s="475"/>
      <c r="K3" s="475"/>
      <c r="L3" s="475"/>
      <c r="M3" s="605" t="s">
        <v>3</v>
      </c>
      <c r="N3" s="605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6" t="s">
        <v>463</v>
      </c>
      <c r="B5" s="607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08"/>
      <c r="B6" s="609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>
        <v>0</v>
      </c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43</v>
      </c>
      <c r="L11" s="59">
        <v>1</v>
      </c>
      <c r="M11" s="59"/>
      <c r="N11" s="68">
        <f t="shared" si="4"/>
        <v>44</v>
      </c>
      <c r="O11" s="59"/>
      <c r="P11" s="59"/>
      <c r="Q11" s="68">
        <f t="shared" si="0"/>
        <v>44</v>
      </c>
      <c r="R11" s="6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123</v>
      </c>
      <c r="E13" s="183"/>
      <c r="F13" s="183">
        <v>83</v>
      </c>
      <c r="G13" s="68">
        <f t="shared" si="2"/>
        <v>40</v>
      </c>
      <c r="H13" s="59"/>
      <c r="I13" s="59"/>
      <c r="J13" s="68">
        <f t="shared" si="3"/>
        <v>40</v>
      </c>
      <c r="K13" s="59">
        <v>123</v>
      </c>
      <c r="L13" s="59"/>
      <c r="M13" s="59">
        <v>83</v>
      </c>
      <c r="N13" s="68">
        <f t="shared" si="4"/>
        <v>40</v>
      </c>
      <c r="O13" s="59"/>
      <c r="P13" s="59"/>
      <c r="Q13" s="68">
        <f t="shared" si="0"/>
        <v>40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510</v>
      </c>
      <c r="E14" s="183">
        <v>3</v>
      </c>
      <c r="F14" s="183">
        <v>0</v>
      </c>
      <c r="G14" s="68">
        <f t="shared" si="2"/>
        <v>513</v>
      </c>
      <c r="H14" s="59"/>
      <c r="I14" s="59"/>
      <c r="J14" s="68">
        <f t="shared" si="3"/>
        <v>513</v>
      </c>
      <c r="K14" s="59">
        <v>426</v>
      </c>
      <c r="L14" s="59">
        <v>31</v>
      </c>
      <c r="M14" s="59"/>
      <c r="N14" s="68">
        <f t="shared" si="4"/>
        <v>457</v>
      </c>
      <c r="O14" s="59"/>
      <c r="P14" s="59"/>
      <c r="Q14" s="68">
        <f t="shared" si="0"/>
        <v>457</v>
      </c>
      <c r="R14" s="68">
        <f t="shared" si="1"/>
        <v>56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677</v>
      </c>
      <c r="E17" s="188">
        <f>SUM(E9:E16)</f>
        <v>3</v>
      </c>
      <c r="F17" s="188">
        <f>SUM(F9:F16)</f>
        <v>83</v>
      </c>
      <c r="G17" s="68">
        <f t="shared" si="2"/>
        <v>597</v>
      </c>
      <c r="H17" s="69">
        <f>SUM(H9:H16)</f>
        <v>0</v>
      </c>
      <c r="I17" s="69">
        <f>SUM(I9:I16)</f>
        <v>0</v>
      </c>
      <c r="J17" s="68">
        <f t="shared" si="3"/>
        <v>597</v>
      </c>
      <c r="K17" s="69">
        <f>SUM(K9:K16)</f>
        <v>592</v>
      </c>
      <c r="L17" s="69">
        <f>SUM(L9:L16)</f>
        <v>32</v>
      </c>
      <c r="M17" s="69">
        <f>SUM(M9:M16)</f>
        <v>83</v>
      </c>
      <c r="N17" s="68">
        <f t="shared" si="4"/>
        <v>541</v>
      </c>
      <c r="O17" s="69">
        <f>SUM(O9:O16)</f>
        <v>0</v>
      </c>
      <c r="P17" s="69">
        <f>SUM(P9:P16)</f>
        <v>0</v>
      </c>
      <c r="Q17" s="68">
        <f t="shared" si="5"/>
        <v>541</v>
      </c>
      <c r="R17" s="68">
        <f t="shared" si="6"/>
        <v>56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971</v>
      </c>
      <c r="E21" s="183">
        <v>18</v>
      </c>
      <c r="F21" s="183"/>
      <c r="G21" s="68">
        <f t="shared" si="2"/>
        <v>989</v>
      </c>
      <c r="H21" s="59"/>
      <c r="I21" s="59"/>
      <c r="J21" s="68">
        <f t="shared" si="3"/>
        <v>989</v>
      </c>
      <c r="K21" s="59">
        <v>304</v>
      </c>
      <c r="L21" s="59">
        <v>147</v>
      </c>
      <c r="M21" s="59"/>
      <c r="N21" s="68">
        <f t="shared" si="4"/>
        <v>451</v>
      </c>
      <c r="O21" s="59"/>
      <c r="P21" s="59"/>
      <c r="Q21" s="68">
        <f t="shared" si="5"/>
        <v>451</v>
      </c>
      <c r="R21" s="68">
        <f t="shared" si="6"/>
        <v>538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1516</v>
      </c>
      <c r="E22" s="183">
        <v>34</v>
      </c>
      <c r="F22" s="183"/>
      <c r="G22" s="68">
        <f t="shared" si="2"/>
        <v>1550</v>
      </c>
      <c r="H22" s="59"/>
      <c r="I22" s="59"/>
      <c r="J22" s="68">
        <f t="shared" si="3"/>
        <v>1550</v>
      </c>
      <c r="K22" s="59">
        <v>1393</v>
      </c>
      <c r="L22" s="59">
        <v>79</v>
      </c>
      <c r="M22" s="59"/>
      <c r="N22" s="68">
        <f t="shared" si="4"/>
        <v>1472</v>
      </c>
      <c r="O22" s="59"/>
      <c r="P22" s="59"/>
      <c r="Q22" s="68">
        <f t="shared" si="5"/>
        <v>1472</v>
      </c>
      <c r="R22" s="68">
        <f t="shared" si="6"/>
        <v>78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24</v>
      </c>
      <c r="L24" s="59">
        <v>4</v>
      </c>
      <c r="M24" s="59">
        <v>0</v>
      </c>
      <c r="N24" s="68">
        <f t="shared" si="4"/>
        <v>28</v>
      </c>
      <c r="O24" s="59"/>
      <c r="P24" s="59"/>
      <c r="Q24" s="68">
        <f t="shared" si="5"/>
        <v>28</v>
      </c>
      <c r="R24" s="68">
        <f t="shared" si="6"/>
        <v>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2517</v>
      </c>
      <c r="E25" s="184">
        <f aca="true" t="shared" si="7" ref="E25:P25">SUM(E21:E24)</f>
        <v>52</v>
      </c>
      <c r="F25" s="184">
        <f t="shared" si="7"/>
        <v>0</v>
      </c>
      <c r="G25" s="61">
        <f t="shared" si="2"/>
        <v>2569</v>
      </c>
      <c r="H25" s="60">
        <f t="shared" si="7"/>
        <v>0</v>
      </c>
      <c r="I25" s="60">
        <f t="shared" si="7"/>
        <v>0</v>
      </c>
      <c r="J25" s="61">
        <f t="shared" si="3"/>
        <v>2569</v>
      </c>
      <c r="K25" s="60">
        <f t="shared" si="7"/>
        <v>1721</v>
      </c>
      <c r="L25" s="60">
        <f t="shared" si="7"/>
        <v>230</v>
      </c>
      <c r="M25" s="60">
        <f t="shared" si="7"/>
        <v>0</v>
      </c>
      <c r="N25" s="61">
        <f t="shared" si="4"/>
        <v>1951</v>
      </c>
      <c r="O25" s="60">
        <f t="shared" si="7"/>
        <v>0</v>
      </c>
      <c r="P25" s="60">
        <f t="shared" si="7"/>
        <v>0</v>
      </c>
      <c r="Q25" s="61">
        <f t="shared" si="5"/>
        <v>1951</v>
      </c>
      <c r="R25" s="61">
        <f t="shared" si="6"/>
        <v>618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3194</v>
      </c>
      <c r="E40" s="431">
        <f>E17+E18+E19+E25+E38+E39</f>
        <v>55</v>
      </c>
      <c r="F40" s="431">
        <f aca="true" t="shared" si="13" ref="F40:R40">F17+F18+F19+F25+F38+F39</f>
        <v>83</v>
      </c>
      <c r="G40" s="431">
        <f t="shared" si="13"/>
        <v>3166</v>
      </c>
      <c r="H40" s="431">
        <f t="shared" si="13"/>
        <v>0</v>
      </c>
      <c r="I40" s="431">
        <f t="shared" si="13"/>
        <v>0</v>
      </c>
      <c r="J40" s="431">
        <f t="shared" si="13"/>
        <v>3166</v>
      </c>
      <c r="K40" s="431">
        <f t="shared" si="13"/>
        <v>2313</v>
      </c>
      <c r="L40" s="431">
        <f t="shared" si="13"/>
        <v>262</v>
      </c>
      <c r="M40" s="431">
        <f t="shared" si="13"/>
        <v>83</v>
      </c>
      <c r="N40" s="431">
        <f t="shared" si="13"/>
        <v>2492</v>
      </c>
      <c r="O40" s="431">
        <f t="shared" si="13"/>
        <v>0</v>
      </c>
      <c r="P40" s="431">
        <f t="shared" si="13"/>
        <v>0</v>
      </c>
      <c r="Q40" s="431">
        <f t="shared" si="13"/>
        <v>2492</v>
      </c>
      <c r="R40" s="431">
        <f t="shared" si="13"/>
        <v>674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41668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91" sqref="C91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41639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5774</v>
      </c>
      <c r="D15" s="102"/>
      <c r="E15" s="114">
        <f t="shared" si="0"/>
        <v>5774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5774</v>
      </c>
      <c r="D19" s="98">
        <f>D11+D15+D16</f>
        <v>0</v>
      </c>
      <c r="E19" s="112">
        <f>E11+E15+E16</f>
        <v>5774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278</v>
      </c>
      <c r="D21" s="102"/>
      <c r="E21" s="114">
        <f t="shared" si="0"/>
        <v>278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2510</v>
      </c>
      <c r="D24" s="113">
        <f>SUM(D25:D27)</f>
        <v>2510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2510</v>
      </c>
      <c r="D25" s="102">
        <f aca="true" t="shared" si="1" ref="D25:D30">C25</f>
        <v>2510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/>
      <c r="D26" s="102">
        <f t="shared" si="1"/>
        <v>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20</v>
      </c>
      <c r="D28" s="102">
        <f t="shared" si="1"/>
        <v>20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5415</v>
      </c>
      <c r="D29" s="102">
        <f t="shared" si="1"/>
        <v>5415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24941</v>
      </c>
      <c r="D30" s="102">
        <f t="shared" si="1"/>
        <v>24941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5120</v>
      </c>
      <c r="D38" s="99">
        <f>SUM(D39:D42)</f>
        <v>5120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5120</v>
      </c>
      <c r="D42" s="102">
        <f>C42</f>
        <v>5120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38006</v>
      </c>
      <c r="D43" s="98">
        <f>D24+D28+D29+D31+D30+D32+D33+D38</f>
        <v>38006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44058</v>
      </c>
      <c r="D44" s="97">
        <f>D43+D21+D19+D9</f>
        <v>38006</v>
      </c>
      <c r="E44" s="112">
        <f>E43+E21+E19+E9</f>
        <v>6052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8214</v>
      </c>
      <c r="D52" s="97">
        <f>SUM(D53:D55)</f>
        <v>0</v>
      </c>
      <c r="E52" s="113">
        <f>C52-D52</f>
        <v>8214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8214</v>
      </c>
      <c r="D53" s="102">
        <v>0</v>
      </c>
      <c r="E53" s="113">
        <f>C53-D53</f>
        <v>8214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977</v>
      </c>
      <c r="D63" s="102"/>
      <c r="E63" s="113">
        <f t="shared" si="2"/>
        <v>977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9191</v>
      </c>
      <c r="D66" s="97">
        <f>D52+D56+D61+D62+D63+D64</f>
        <v>0</v>
      </c>
      <c r="E66" s="113">
        <f t="shared" si="2"/>
        <v>9191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611</v>
      </c>
      <c r="D71" s="99">
        <f>SUM(D72:D74)</f>
        <v>611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/>
      <c r="D72" s="102">
        <f>C72</f>
        <v>0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f>+'справка №1-БАЛАНС'!G62</f>
        <v>611</v>
      </c>
      <c r="D74" s="102">
        <f>C74</f>
        <v>611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642</v>
      </c>
      <c r="D75" s="97">
        <f>D76+D78</f>
        <v>642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642</v>
      </c>
      <c r="D76" s="102">
        <f>C76</f>
        <v>642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5882</v>
      </c>
      <c r="D80" s="97">
        <f>SUM(D81:D84)</f>
        <v>5882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5882</v>
      </c>
      <c r="D82" s="102">
        <f>C82</f>
        <v>5882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37048</v>
      </c>
      <c r="D85" s="98">
        <f>SUM(D86:D90)+D94</f>
        <v>37048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1226</v>
      </c>
      <c r="D87" s="102">
        <f>C87</f>
        <v>1226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35673</v>
      </c>
      <c r="D88" s="102">
        <f>C88</f>
        <v>35673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103</v>
      </c>
      <c r="D89" s="102">
        <f>C89</f>
        <v>103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46</v>
      </c>
      <c r="D94" s="102">
        <f>C94</f>
        <v>46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4590</v>
      </c>
      <c r="D95" s="102">
        <f>C95</f>
        <v>4590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48773</v>
      </c>
      <c r="D96" s="98">
        <f>D85+D80+D75+D71+D95</f>
        <v>48773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57964</v>
      </c>
      <c r="D97" s="98">
        <f>D96+D68+D66</f>
        <v>48773</v>
      </c>
      <c r="E97" s="98">
        <f>E96+E68+E66</f>
        <v>9191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564</v>
      </c>
      <c r="D104" s="102">
        <v>446</v>
      </c>
      <c r="E104" s="102">
        <v>0</v>
      </c>
      <c r="F104" s="119">
        <f>C104+D104-E104</f>
        <v>1010</v>
      </c>
    </row>
    <row r="105" spans="1:16" ht="12">
      <c r="A105" s="406" t="s">
        <v>777</v>
      </c>
      <c r="B105" s="389" t="s">
        <v>778</v>
      </c>
      <c r="C105" s="97">
        <f>SUM(C102:C104)</f>
        <v>564</v>
      </c>
      <c r="D105" s="97">
        <f>SUM(D102:D104)</f>
        <v>446</v>
      </c>
      <c r="E105" s="97">
        <f>SUM(E102:E104)</f>
        <v>0</v>
      </c>
      <c r="F105" s="97">
        <f>SUM(F102:F104)</f>
        <v>1010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41668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5" sqref="A5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41639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41668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3" sqref="A3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41639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41668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2014-01-29T09:34:51Z</cp:lastPrinted>
  <dcterms:created xsi:type="dcterms:W3CDTF">2000-06-29T12:02:40Z</dcterms:created>
  <dcterms:modified xsi:type="dcterms:W3CDTF">2014-01-31T12:54:43Z</dcterms:modified>
  <cp:category/>
  <cp:version/>
  <cp:contentType/>
  <cp:contentStatus/>
</cp:coreProperties>
</file>