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<sst xmlns="http://schemas.openxmlformats.org/spreadsheetml/2006/main" count="1063" uniqueCount="880">
  <si>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</si>
  <si>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</si>
  <si>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</si>
  <si>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</si>
  <si>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</si>
  <si>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</si>
  <si>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</si>
  <si>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</si>
  <si>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</si>
  <si>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</si>
  <si>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</si>
  <si>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</si>
  <si>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</si>
  <si>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</si>
  <si>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</si>
  <si>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</si>
  <si>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</si>
  <si>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</si>
  <si>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</si>
  <si>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</si>
  <si>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</si>
  <si>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</si>
  <si>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</si>
  <si>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</si>
  <si>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</si>
  <si>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</si>
  <si>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</si>
  <si>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</si>
  <si>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</si>
  <si>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</si>
  <si>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</si>
  <si>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</si>
  <si>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</si>
  <si>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</si>
  <si>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</si>
  <si>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</si>
  <si>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</si>
  <si>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</si>
  <si>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</si>
  <si>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</si>
  <si>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</si>
  <si>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</si>
  <si>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</si>
  <si>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</si>
  <si>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</si>
  <si>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</si>
  <si>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</si>
  <si>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</si>
  <si>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</si>
  <si>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</si>
  <si>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</si>
  <si>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</si>
  <si>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</si>
  <si>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</si>
  <si>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</si>
  <si>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</si>
  <si>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</si>
  <si>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</si>
  <si>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</si>
  <si>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</si>
  <si>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</si>
  <si>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</si>
  <si>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</si>
  <si>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</si>
  <si>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</si>
  <si>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</si>
  <si>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</si>
  <si>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</si>
  <si>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</si>
  <si>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</si>
  <si>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</si>
  <si>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</si>
  <si>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</si>
  <si>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</si>
  <si>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</si>
  <si>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</si>
  <si>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</si>
  <si>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</si>
  <si>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</si>
  <si>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</si>
  <si>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</si>
  <si>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</si>
  <si>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</si>
  <si>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</si>
  <si>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</si>
  <si>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</si>
  <si>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</si>
  <si>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</si>
  <si>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</si>
  <si>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</si>
  <si>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</si>
  <si>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</si>
  <si>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</si>
  <si>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</si>
  <si>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</si>
  <si>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</si>
  <si>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</si>
  <si>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</si>
  <si>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</si>
  <si>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</si>
  <si>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</si>
  <si>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</si>
  <si>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</si>
  <si>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</si>
  <si>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</si>
  <si>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</si>
  <si>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</si>
  <si>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</si>
  <si>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</si>
  <si>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</si>
  <si>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</si>
  <si>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</si>
  <si>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</si>
  <si>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</si>
  <si>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</si>
  <si>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</si>
  <si>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</si>
  <si>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</si>
  <si>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</si>
  <si>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</si>
  <si>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</si>
  <si>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</si>
  <si>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</si>
  <si>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</si>
  <si>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</si>
  <si>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</si>
  <si>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</si>
  <si>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</si>
  <si>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</si>
  <si>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</si>
  <si>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</si>
  <si>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</si>
  <si>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</si>
  <si>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</si>
  <si>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</si>
  <si>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</si>
  <si>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</si>
  <si>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</si>
  <si>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</si>
  <si>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</si>
  <si>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</si>
  <si>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</si>
  <si>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</si>
  <si>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</si>
  <si>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</si>
  <si>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</si>
  <si>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</si>
  <si>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</si>
  <si>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</si>
  <si>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</si>
  <si>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</si>
  <si>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</si>
  <si>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</si>
  <si>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</si>
  <si>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</si>
  <si>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</si>
  <si>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</si>
  <si>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</si>
  <si>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</si>
  <si>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</si>
  <si>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</si>
  <si>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</si>
  <si>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</si>
  <si>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</si>
  <si>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</si>
  <si>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</si>
  <si>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</si>
  <si>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</si>
  <si>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</si>
  <si>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</si>
  <si>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</si>
  <si>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</si>
  <si>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</si>
  <si>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</si>
  <si>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</si>
  <si>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</si>
  <si>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</si>
  <si>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</si>
  <si>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</si>
  <si>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</si>
  <si>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</si>
  <si>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</si>
  <si>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</si>
  <si>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</si>
  <si>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</si>
  <si>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</si>
  <si>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</si>
  <si>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</si>
  <si>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</si>
  <si>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</si>
  <si>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</si>
  <si>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</si>
  <si>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</si>
  <si>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</si>
  <si>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</si>
  <si>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</si>
  <si>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</si>
  <si>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</si>
  <si>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</si>
  <si>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</si>
  <si>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</si>
  <si>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</si>
  <si>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</si>
  <si>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</si>
  <si>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</si>
  <si>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</si>
  <si>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</si>
  <si>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</si>
  <si>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</si>
  <si>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</si>
  <si>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</si>
  <si>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</si>
  <si>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</si>
  <si>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</si>
  <si>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</si>
  <si>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</si>
  <si>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</si>
  <si>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</si>
  <si>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</si>
  <si>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</si>
  <si>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</si>
  <si>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</si>
  <si>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</si>
  <si>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</si>
  <si>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</si>
  <si>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</si>
  <si>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</si>
  <si>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</si>
  <si>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</si>
  <si>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</si>
  <si>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</si>
  <si>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</si>
  <si>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</si>
  <si>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</si>
  <si>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</si>
  <si>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</si>
  <si>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</si>
  <si>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</si>
  <si>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</si>
  <si>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</si>
  <si>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</si>
  <si>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</si>
  <si>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</si>
  <si>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</si>
  <si>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</si>
  <si>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</si>
  <si>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</si>
  <si>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</si>
  <si>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</si>
  <si>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</si>
  <si>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</si>
  <si>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</si>
  <si>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</si>
  <si>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</si>
  <si>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</si>
  <si>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</si>
  <si>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</si>
  <si>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</si>
  <si>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</si>
  <si>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</si>
  <si>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</si>
  <si>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</si>
  <si>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</si>
  <si>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</si>
  <si>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</si>
  <si>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</si>
  <si>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</si>
  <si>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</si>
  <si>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</si>
  <si>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</si>
  <si>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</si>
  <si>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</si>
  <si>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</si>
  <si>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</si>
  <si>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</si>
  <si>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</si>
  <si>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</si>
  <si>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</si>
  <si>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</si>
  <si>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</si>
  <si>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</si>
  <si>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</si>
  <si>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</si>
  <si>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</si>
  <si>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</si>
  <si>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</si>
  <si>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</si>
  <si>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</si>
  <si>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</si>
  <si>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</si>
  <si>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</si>
  <si>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</si>
  <si>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</si>
  <si>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</si>
  <si>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</si>
  <si>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</si>
  <si>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</si>
  <si>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</si>
  <si>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</si>
  <si>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</si>
  <si>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</si>
  <si>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</si>
  <si>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</si>
  <si>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</si>
  <si>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</si>
  <si>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</si>
  <si>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</si>
  <si>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</si>
  <si>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</si>
  <si>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</si>
  <si>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</si>
  <si>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</si>
  <si>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</si>
  <si>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</si>
  <si>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</si>
  <si>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</si>
  <si>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</si>
  <si>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</si>
  <si>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</si>
  <si>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</si>
  <si>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</si>
  <si>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</si>
  <si>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</si>
  <si>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</si>
  <si>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</si>
  <si>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</si>
  <si>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</si>
  <si>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</si>
  <si>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</si>
  <si>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</si>
  <si>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</si>
  <si>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</si>
  <si>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</si>
  <si>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</si>
  <si>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</si>
  <si>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</si>
  <si>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</si>
  <si>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</si>
  <si>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</si>
  <si>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</si>
  <si>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</si>
  <si>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</si>
  <si>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</si>
  <si>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</si>
  <si>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</si>
  <si>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</si>
  <si>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</si>
  <si>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</si>
  <si>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</si>
  <si>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</si>
  <si>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</si>
  <si>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</si>
  <si>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</si>
  <si>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</si>
  <si>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</si>
  <si>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</si>
  <si>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</si>
  <si>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</si>
  <si>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</si>
  <si>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</si>
  <si>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</si>
  <si>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</si>
  <si>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</si>
  <si>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</si>
  <si>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</si>
  <si>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</si>
  <si>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</si>
  <si>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</si>
  <si>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</si>
  <si>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</si>
  <si>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</si>
  <si>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</si>
  <si>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</si>
  <si>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</si>
  <si>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</si>
  <si>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</si>
  <si>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</si>
  <si>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</si>
  <si>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</si>
  <si>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</si>
  <si>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</si>
  <si>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</si>
  <si>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</si>
  <si>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</si>
  <si>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</si>
  <si>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</si>
  <si>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</si>
  <si>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</si>
  <si>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</si>
  <si>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</si>
  <si>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</si>
  <si>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</si>
  <si>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</si>
  <si>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</si>
  <si>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</si>
  <si>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</si>
  <si>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</si>
  <si>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</si>
  <si>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</si>
  <si>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</si>
  <si>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</si>
  <si>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</si>
  <si>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</si>
  <si>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</si>
  <si>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</si>
  <si>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</si>
  <si>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</si>
  <si>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</si>
  <si>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</si>
  <si>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</si>
  <si>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</si>
  <si>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</si>
  <si>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</si>
  <si>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</si>
  <si>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</si>
  <si>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</si>
  <si>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</si>
  <si>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</si>
  <si>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</si>
  <si>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</si>
  <si>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</si>
  <si>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</si>
  <si>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</si>
  <si>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</si>
  <si>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</si>
  <si>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</si>
  <si>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</si>
  <si>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</si>
  <si>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</si>
  <si>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</si>
  <si>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</si>
  <si>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</si>
  <si>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</si>
  <si>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</si>
  <si>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</si>
  <si>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</si>
  <si>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</si>
  <si>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</si>
  <si>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</si>
  <si>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</si>
  <si>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</si>
  <si>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</si>
  <si>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</si>
  <si>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</si>
  <si>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</si>
  <si>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</si>
  <si>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</si>
  <si>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</si>
  <si>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</si>
  <si>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</si>
  <si>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</si>
  <si>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</si>
  <si>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</si>
  <si>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</si>
  <si>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</si>
  <si>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</si>
  <si>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</si>
  <si>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</si>
  <si>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</si>
  <si>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</si>
  <si>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</si>
  <si>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</si>
  <si>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</si>
  <si>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</si>
  <si>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</si>
  <si>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</si>
  <si>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</si>
  <si>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</si>
  <si>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</si>
  <si>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</si>
  <si>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</si>
  <si>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</si>
  <si>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</si>
  <si>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</si>
  <si>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</si>
  <si>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</si>
  <si>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</si>
  <si>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</si>
  <si>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</si>
  <si>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</si>
  <si>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</si>
  <si>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</si>
  <si>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</si>
  <si>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</si>
  <si>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</si>
  <si>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</si>
  <si>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</si>
  <si>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</si>
  <si>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</si>
  <si>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</si>
  <si>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</si>
  <si>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</si>
  <si>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</si>
  <si>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</si>
  <si>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</si>
  <si>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</si>
  <si>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</si>
  <si>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</si>
  <si>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</si>
  <si>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</si>
  <si>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</si>
  <si>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</si>
  <si>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</si>
  <si>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</si>
  <si>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</si>
  <si>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</si>
  <si>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</si>
  <si>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</si>
  <si>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</si>
  <si>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</si>
  <si>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</si>
  <si>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</si>
  <si>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</si>
  <si>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</si>
  <si>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</si>
  <si>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</si>
  <si>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</si>
  <si>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</si>
  <si>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</si>
  <si>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</si>
  <si>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</si>
  <si>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</si>
  <si>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</si>
  <si>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</si>
  <si>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</si>
  <si>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</si>
  <si>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</si>
  <si>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</si>
  <si>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</si>
  <si>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</si>
  <si>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</si>
  <si>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</si>
  <si>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</si>
  <si>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</si>
  <si>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</si>
  <si>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</si>
  <si>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</si>
  <si>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</si>
  <si>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</si>
  <si>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</si>
  <si>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</si>
  <si>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</si>
  <si>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</si>
  <si>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</si>
  <si>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</si>
  <si>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</si>
  <si>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</si>
  <si>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</si>
  <si>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</si>
  <si>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</si>
  <si>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</si>
  <si>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</si>
  <si>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</si>
  <si>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</si>
  <si>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</si>
  <si>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</si>
  <si>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</si>
  <si>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</si>
  <si>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</si>
  <si>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</si>
  <si>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</si>
  <si>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</si>
  <si>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</si>
  <si>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</si>
  <si>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</si>
  <si>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</si>
  <si>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</si>
  <si>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</si>
  <si>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</si>
  <si>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</si>
  <si>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</si>
  <si>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</si>
  <si>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</si>
  <si>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</si>
  <si>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</si>
  <si>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</si>
  <si>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</si>
  <si>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</si>
  <si>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</si>
  <si>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</si>
  <si>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</si>
  <si>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</si>
  <si>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</si>
  <si>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</si>
  <si>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</si>
  <si>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</si>
  <si>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</si>
  <si>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</si>
  <si>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</si>
  <si>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</si>
  <si>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</si>
  <si>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</si>
  <si>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</si>
  <si>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</si>
  <si>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</si>
  <si>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</si>
  <si>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</si>
  <si>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</si>
  <si>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</si>
  <si>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</si>
  <si>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</si>
  <si>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</si>
  <si>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</si>
  <si>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</si>
  <si>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</si>
  <si>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</si>
  <si>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</si>
  <si>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</si>
  <si>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</si>
  <si>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</si>
  <si>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</si>
  <si>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</si>
  <si>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</si>
  <si>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</si>
  <si>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</si>
  <si>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</si>
  <si>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</si>
  <si>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</si>
  <si>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</si>
  <si>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</si>
  <si>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</si>
  <si>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</si>
  <si>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</si>
  <si>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</si>
  <si>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</si>
  <si>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</si>
  <si>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</si>
  <si>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</si>
  <si>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</si>
  <si>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</si>
  <si>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</si>
  <si>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</si>
  <si>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</si>
  <si>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</si>
  <si>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</si>
  <si>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</si>
  <si>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</si>
  <si>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</si>
  <si>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</si>
  <si>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</si>
  <si>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</si>
  <si>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</si>
  <si>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</si>
  <si>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</si>
  <si>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</si>
  <si>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</si>
  <si>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</si>
  <si>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</si>
  <si>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</si>
  <si>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</si>
  <si>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</si>
  <si>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</si>
  <si>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</si>
  <si>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</si>
  <si>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</si>
  <si>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</si>
  <si>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</si>
  <si>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</si>
  <si>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</si>
  <si>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</si>
  <si>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</si>
  <si>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</si>
  <si>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</si>
  <si>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</si>
  <si>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</si>
  <si>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</si>
  <si>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</si>
  <si>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</si>
  <si>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</si>
  <si>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</si>
  <si>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</si>
  <si>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</si>
  <si>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</si>
  <si>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</si>
  <si>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</si>
  <si>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</si>
  <si>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</si>
  <si>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</si>
  <si>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</si>
  <si>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</si>
  <si>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</si>
  <si>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</si>
  <si>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</si>
  <si>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</si>
  <si>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</si>
  <si>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</si>
  <si>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</si>
  <si>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</si>
  <si>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</si>
  <si>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</si>
  <si>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</si>
  <si>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</si>
  <si>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</si>
  <si>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</si>
  <si>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</si>
  <si>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</si>
  <si>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</si>
  <si>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</si>
  <si>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</si>
  <si>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</si>
  <si>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</si>
  <si>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</si>
  <si>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</si>
  <si>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</si>
  <si>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</si>
  <si>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</si>
  <si>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</si>
  <si>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</si>
  <si>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</si>
  <si>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</si>
  <si>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</si>
  <si>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</si>
  <si>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</si>
  <si>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</si>
  <si>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</si>
  <si>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</si>
  <si>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</si>
  <si>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</si>
  <si>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</si>
  <si>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</si>
  <si>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</si>
  <si>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</si>
  <si>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</si>
  <si>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</si>
  <si>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</si>
  <si>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</si>
  <si>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</si>
  <si>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</si>
  <si>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</si>
  <si>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</si>
  <si>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</si>
  <si>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</si>
  <si>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</si>
  <si>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</si>
  <si>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</si>
  <si>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</si>
  <si>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</si>
  <si>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</si>
  <si>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</si>
  <si>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</si>
  <si>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</si>
  <si>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</si>
  <si>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</si>
  <si>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</si>
  <si>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</si>
  <si>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</si>
  <si>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</si>
  <si>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</si>
  <si>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</si>
  <si>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</si>
  <si>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</si>
  <si>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</si>
  <si>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</si>
  <si>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</si>
  <si>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</si>
  <si>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</si>
  <si>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</si>
  <si>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</si>
  <si>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</si>
  <si>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</si>
  <si>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</si>
  <si>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</si>
  <si>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</si>
  <si>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</si>
  <si>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</si>
  <si>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</si>
  <si>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</si>
  <si>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</si>
  <si>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</si>
  <si>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</si>
  <si>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</si>
  <si>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</si>
  <si>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</si>
  <si>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</si>
  <si>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</si>
  <si>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</si>
  <si>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</si>
  <si>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</si>
  <si>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</si>
  <si>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</si>
  <si>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</si>
  <si>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</si>
  <si>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</si>
  <si>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</si>
  <si>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</si>
  <si>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</si>
  <si>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</si>
  <si>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</si>
  <si>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</si>
  <si>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</si>
  <si>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</si>
  <si>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</si>
  <si>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</si>
  <si>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</si>
  <si>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</si>
  <si>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</si>
  <si>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</si>
  <si>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</si>
  <si>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</si>
  <si>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</si>
  <si>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</si>
  <si>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</si>
  <si>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</si>
  <si>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</si>
  <si>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</si>
  <si>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</si>
  <si>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</si>
  <si>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</si>
  <si>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</si>
  <si>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</si>
  <si>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</si>
  <si>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</si>
  <si>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</si>
  <si>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</si>
  <si>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</si>
  <si>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</si>
  <si>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</si>
  <si>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</si>
  <si>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</si>
  <si>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</si>
  <si>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</si>
  <si>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</si>
  <si>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</si>
  <si>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</si>
  <si>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</si>
  <si>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</si>
  <si>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</si>
  <si>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</si>
  <si>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</si>
  <si>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</si>
  <si>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</si>
  <si>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</si>
  <si>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</si>
  <si>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</si>
  <si>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</si>
  <si>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</si>
  <si>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</si>
  <si>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</si>
  <si>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</si>
  <si>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</si>
  <si>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</si>
  <si>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</si>
  <si>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</si>
  <si>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</si>
  <si>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</si>
  <si>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</si>
  <si>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</si>
  <si>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</si>
  <si>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</si>
  <si>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</si>
  <si>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</si>
  <si>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</si>
  <si>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</si>
  <si>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</si>
  <si>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</si>
  <si>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</si>
  <si>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</si>
  <si>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</t>
  </si>
  <si>
    <t xml:space="preserve">                                    Съставител: </t>
  </si>
  <si>
    <t>Синдик:</t>
  </si>
  <si>
    <t>Прокурист:</t>
  </si>
  <si>
    <t>1."Мостстрой Изток"АД</t>
  </si>
  <si>
    <t>консолидиран</t>
  </si>
  <si>
    <t>"МОСТСТРОЙ"АД /в производство по несъстоятелност/</t>
  </si>
  <si>
    <t>Синдик:                                                                           Прокурист:</t>
  </si>
  <si>
    <t>2.Мостстрой София АД</t>
  </si>
  <si>
    <t>3.Мостстрой Пловдив АД</t>
  </si>
  <si>
    <t>4.Мостстрой В.Търново АД</t>
  </si>
  <si>
    <t>5.Мостстрой Трейдинг ЕООД</t>
  </si>
  <si>
    <t>6 ИП БЕНЧМАРК Финанс</t>
  </si>
  <si>
    <t xml:space="preserve">Отчетен период: </t>
  </si>
  <si>
    <t xml:space="preserve">                                                    Синдик:                                                Прокурист:</t>
  </si>
  <si>
    <t xml:space="preserve">                 Прокурист:</t>
  </si>
  <si>
    <t>Синдик:                                           Прокурист:</t>
  </si>
  <si>
    <t>Синдик:                                                            Прокурист:</t>
  </si>
  <si>
    <t>01.01.2012-30.06.2012 г.</t>
  </si>
  <si>
    <t>Дата на съставяне: 25.08.2012г.</t>
  </si>
  <si>
    <t xml:space="preserve">Дата на съставяне: 25.08.2012                                </t>
  </si>
  <si>
    <t>Дата на съставяне: 25.08.2012</t>
  </si>
  <si>
    <t xml:space="preserve">Дата  на съставяне: 25.08.2012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</si>
</sst>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0" fontId="9" fillId="0" borderId="0" xfId="60" applyFo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4" fontId="9" fillId="0" borderId="0" xfId="57" applyNumberFormat="1" applyFont="1" applyAlignment="1" applyProtection="1">
      <alignment vertical="center" wrapText="1"/>
      <protection locked="0"/>
    </xf>
    <xf numFmtId="0" fontId="9" fillId="0" borderId="0" xfId="59" applyFont="1" applyAlignment="1" applyProtection="1">
      <alignment horizontal="left"/>
      <protection/>
    </xf>
    <xf numFmtId="1" fontId="10" fillId="0" borderId="11" xfId="59" applyNumberFormat="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86"/>
  <sheetViews>
    <sheetView tabSelected="1" zoomScalePageLayoutView="0" workbookViewId="0" topLeftCell="B1">
      <selection activeCell="E26" sqref="E2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863</v>
      </c>
      <c r="F3" s="217" t="s">
        <v>2</v>
      </c>
      <c r="G3" s="172"/>
      <c r="H3" s="461">
        <v>121207124</v>
      </c>
    </row>
    <row r="4" spans="1:8" ht="15">
      <c r="A4" s="580" t="s">
        <v>857</v>
      </c>
      <c r="B4" s="586"/>
      <c r="C4" s="586"/>
      <c r="D4" s="586"/>
      <c r="E4" s="503" t="s">
        <v>862</v>
      </c>
      <c r="F4" s="582" t="s">
        <v>3</v>
      </c>
      <c r="G4" s="583"/>
      <c r="H4" s="461" t="s">
        <v>158</v>
      </c>
    </row>
    <row r="5" spans="1:8" ht="15">
      <c r="A5" s="580" t="s">
        <v>870</v>
      </c>
      <c r="B5" s="581"/>
      <c r="C5" s="581"/>
      <c r="D5" s="581"/>
      <c r="E5" s="504" t="s">
        <v>875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774</v>
      </c>
      <c r="D11" s="151">
        <v>774</v>
      </c>
      <c r="E11" s="237" t="s">
        <v>21</v>
      </c>
      <c r="F11" s="242" t="s">
        <v>22</v>
      </c>
      <c r="G11" s="152">
        <f>5575</f>
        <v>5575</v>
      </c>
      <c r="H11" s="152">
        <v>5575</v>
      </c>
    </row>
    <row r="12" spans="1:8" ht="15">
      <c r="A12" s="235" t="s">
        <v>23</v>
      </c>
      <c r="B12" s="241" t="s">
        <v>24</v>
      </c>
      <c r="C12" s="151">
        <v>318</v>
      </c>
      <c r="D12" s="151">
        <v>328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38</v>
      </c>
      <c r="D13" s="151">
        <v>42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8</v>
      </c>
      <c r="D15" s="151">
        <v>12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19</v>
      </c>
      <c r="D16" s="151">
        <v>20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5575</v>
      </c>
      <c r="H17" s="154">
        <f>H11+H14+H15+H16</f>
        <v>5575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1157</v>
      </c>
      <c r="D19" s="155">
        <f>SUM(D11:D18)</f>
        <v>1176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1441</v>
      </c>
      <c r="H21" s="156">
        <f>SUM(H22:H24)</f>
        <v>1441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819</v>
      </c>
      <c r="H22" s="152">
        <v>819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622</v>
      </c>
      <c r="H24" s="152">
        <v>622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1441</v>
      </c>
      <c r="H25" s="154">
        <f>H19+H20+H21</f>
        <v>1441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-37075</v>
      </c>
      <c r="H27" s="154">
        <f>SUM(H28:H30)</f>
        <v>-22042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-37075</v>
      </c>
      <c r="H29" s="316">
        <v>-22042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-1461</v>
      </c>
      <c r="H32" s="316">
        <v>-15033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-38536</v>
      </c>
      <c r="H33" s="154">
        <f>H27+H31+H32</f>
        <v>-37075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104</v>
      </c>
      <c r="C34" s="155">
        <f>SUM(C35:C38)</f>
        <v>6</v>
      </c>
      <c r="D34" s="155">
        <f>SUM(D35:D38)</f>
        <v>11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-31520</v>
      </c>
      <c r="H36" s="154">
        <f>H25+H17+H33</f>
        <v>-30059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6</v>
      </c>
      <c r="D38" s="151">
        <v>11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6</v>
      </c>
      <c r="D45" s="155">
        <f>D34+D39+D44</f>
        <v>11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>
        <v>711</v>
      </c>
      <c r="D48" s="151">
        <v>688</v>
      </c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711</v>
      </c>
      <c r="D51" s="155">
        <f>SUM(D47:D50)</f>
        <v>688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96</v>
      </c>
      <c r="H53" s="152">
        <v>96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1874</v>
      </c>
      <c r="D55" s="155">
        <f>D19+D20+D21+D27+D32+D45+D51+D53+D54</f>
        <v>1875</v>
      </c>
      <c r="E55" s="237" t="s">
        <v>171</v>
      </c>
      <c r="F55" s="261" t="s">
        <v>172</v>
      </c>
      <c r="G55" s="154">
        <f>G49+G51+G52+G53+G54</f>
        <v>96</v>
      </c>
      <c r="H55" s="154">
        <f>H49+H51+H52+H53+H54</f>
        <v>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17222</v>
      </c>
      <c r="H59" s="152">
        <v>17964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12342</v>
      </c>
      <c r="H61" s="154">
        <f>SUM(H62:H68)</f>
        <v>12147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699</v>
      </c>
      <c r="H62" s="152">
        <v>1193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5524</v>
      </c>
      <c r="H63" s="152">
        <v>4860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4400</v>
      </c>
      <c r="H64" s="152">
        <v>4401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560</v>
      </c>
      <c r="H65" s="152">
        <v>560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905</v>
      </c>
      <c r="H66" s="152">
        <v>882</v>
      </c>
    </row>
    <row r="67" spans="1:8" ht="15">
      <c r="A67" s="235" t="s">
        <v>206</v>
      </c>
      <c r="B67" s="241" t="s">
        <v>207</v>
      </c>
      <c r="C67" s="151">
        <v>604</v>
      </c>
      <c r="D67" s="151">
        <v>604</v>
      </c>
      <c r="E67" s="237" t="s">
        <v>208</v>
      </c>
      <c r="F67" s="242" t="s">
        <v>209</v>
      </c>
      <c r="G67" s="152">
        <v>86</v>
      </c>
      <c r="H67" s="152">
        <v>84</v>
      </c>
    </row>
    <row r="68" spans="1:8" ht="15">
      <c r="A68" s="235" t="s">
        <v>210</v>
      </c>
      <c r="B68" s="241" t="s">
        <v>211</v>
      </c>
      <c r="C68" s="151">
        <v>75</v>
      </c>
      <c r="D68" s="151">
        <v>321</v>
      </c>
      <c r="E68" s="237" t="s">
        <v>212</v>
      </c>
      <c r="F68" s="242" t="s">
        <v>213</v>
      </c>
      <c r="G68" s="152">
        <v>168</v>
      </c>
      <c r="H68" s="152">
        <v>167</v>
      </c>
    </row>
    <row r="69" spans="1:8" ht="15">
      <c r="A69" s="235" t="s">
        <v>214</v>
      </c>
      <c r="B69" s="241" t="s">
        <v>215</v>
      </c>
      <c r="C69" s="151">
        <v>2</v>
      </c>
      <c r="D69" s="151">
        <v>1</v>
      </c>
      <c r="E69" s="251" t="s">
        <v>77</v>
      </c>
      <c r="F69" s="242" t="s">
        <v>216</v>
      </c>
      <c r="G69" s="152">
        <v>5044</v>
      </c>
      <c r="H69" s="152">
        <v>3653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622</v>
      </c>
      <c r="H70" s="152">
        <v>622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35230</v>
      </c>
      <c r="H71" s="161">
        <f>H59+H60+H61+H69+H70</f>
        <v>34386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</v>
      </c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1133</v>
      </c>
      <c r="D74" s="151">
        <v>1133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1816</v>
      </c>
      <c r="D75" s="155">
        <f>SUM(D67:D74)</f>
        <v>2059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35230</v>
      </c>
      <c r="H79" s="162">
        <f>H71+H74+H75+H76</f>
        <v>34386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15</v>
      </c>
      <c r="D87" s="151">
        <v>15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101</v>
      </c>
      <c r="D88" s="151">
        <v>474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116</v>
      </c>
      <c r="D91" s="155">
        <f>SUM(D87:D90)</f>
        <v>489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1932</v>
      </c>
      <c r="D93" s="155">
        <f>D64+D75+D84+D91+D92</f>
        <v>2548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3806</v>
      </c>
      <c r="D94" s="164">
        <f>D93+D55</f>
        <v>4423</v>
      </c>
      <c r="E94" s="449" t="s">
        <v>269</v>
      </c>
      <c r="F94" s="289" t="s">
        <v>270</v>
      </c>
      <c r="G94" s="165">
        <f>G36+G39+G55+G79</f>
        <v>3806</v>
      </c>
      <c r="H94" s="165">
        <f>H36+H39+H55+H79</f>
        <v>4423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4" t="s">
        <v>380</v>
      </c>
      <c r="D98" s="584"/>
      <c r="E98" s="584"/>
      <c r="F98" s="170"/>
      <c r="G98" s="171"/>
      <c r="H98" s="172"/>
      <c r="M98" s="157"/>
    </row>
    <row r="99" spans="1:8" ht="15">
      <c r="A99" s="574"/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864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366"/>
  <sheetViews>
    <sheetView zoomScalePageLayoutView="0" workbookViewId="0" topLeftCell="A4">
      <selection activeCell="A46" sqref="A46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9" t="str">
        <f>'справка №1-БАЛАНС'!E3</f>
        <v>"МОСТСТРОЙ"АД /в производство по несъстоятелност/</v>
      </c>
      <c r="C2" s="589"/>
      <c r="D2" s="589"/>
      <c r="E2" s="589"/>
      <c r="F2" s="591" t="s">
        <v>2</v>
      </c>
      <c r="G2" s="591"/>
      <c r="H2" s="525">
        <f>'справка №1-БАЛАНС'!H3</f>
        <v>121207124</v>
      </c>
    </row>
    <row r="3" spans="1:8" ht="15">
      <c r="A3" s="467" t="s">
        <v>273</v>
      </c>
      <c r="B3" s="589" t="str">
        <f>'справка №1-БАЛАНС'!E4</f>
        <v>консолидиран</v>
      </c>
      <c r="C3" s="589"/>
      <c r="D3" s="589"/>
      <c r="E3" s="589"/>
      <c r="F3" s="545" t="s">
        <v>3</v>
      </c>
      <c r="G3" s="526"/>
      <c r="H3" s="526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01.01.2012-30.06.2012 г.</v>
      </c>
      <c r="C4" s="590"/>
      <c r="D4" s="590"/>
      <c r="E4" s="314"/>
      <c r="F4" s="466"/>
      <c r="G4" s="543"/>
      <c r="H4" s="546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7"/>
      <c r="H7" s="547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7"/>
      <c r="H8" s="547"/>
    </row>
    <row r="9" spans="1:8" ht="12">
      <c r="A9" s="298" t="s">
        <v>281</v>
      </c>
      <c r="B9" s="299" t="s">
        <v>282</v>
      </c>
      <c r="C9" s="46">
        <v>1</v>
      </c>
      <c r="D9" s="46">
        <v>1</v>
      </c>
      <c r="E9" s="298" t="s">
        <v>283</v>
      </c>
      <c r="F9" s="548" t="s">
        <v>284</v>
      </c>
      <c r="G9" s="549"/>
      <c r="H9" s="549"/>
    </row>
    <row r="10" spans="1:8" ht="12">
      <c r="A10" s="298" t="s">
        <v>285</v>
      </c>
      <c r="B10" s="299" t="s">
        <v>286</v>
      </c>
      <c r="C10" s="46">
        <v>39</v>
      </c>
      <c r="D10" s="46">
        <v>42</v>
      </c>
      <c r="E10" s="298" t="s">
        <v>287</v>
      </c>
      <c r="F10" s="548" t="s">
        <v>288</v>
      </c>
      <c r="G10" s="549"/>
      <c r="H10" s="549"/>
    </row>
    <row r="11" spans="1:8" ht="12">
      <c r="A11" s="298" t="s">
        <v>289</v>
      </c>
      <c r="B11" s="299" t="s">
        <v>290</v>
      </c>
      <c r="C11" s="46">
        <v>19</v>
      </c>
      <c r="D11" s="46">
        <v>24</v>
      </c>
      <c r="E11" s="300" t="s">
        <v>291</v>
      </c>
      <c r="F11" s="548" t="s">
        <v>292</v>
      </c>
      <c r="G11" s="549"/>
      <c r="H11" s="549"/>
    </row>
    <row r="12" spans="1:8" ht="12">
      <c r="A12" s="298" t="s">
        <v>293</v>
      </c>
      <c r="B12" s="299" t="s">
        <v>294</v>
      </c>
      <c r="C12" s="46">
        <v>103</v>
      </c>
      <c r="D12" s="46">
        <v>170</v>
      </c>
      <c r="E12" s="300" t="s">
        <v>77</v>
      </c>
      <c r="F12" s="548" t="s">
        <v>295</v>
      </c>
      <c r="G12" s="549">
        <v>9</v>
      </c>
      <c r="H12" s="549">
        <v>15</v>
      </c>
    </row>
    <row r="13" spans="1:18" ht="12">
      <c r="A13" s="298" t="s">
        <v>296</v>
      </c>
      <c r="B13" s="299" t="s">
        <v>297</v>
      </c>
      <c r="C13" s="46">
        <v>8</v>
      </c>
      <c r="D13" s="46">
        <v>10</v>
      </c>
      <c r="E13" s="301" t="s">
        <v>50</v>
      </c>
      <c r="F13" s="550" t="s">
        <v>298</v>
      </c>
      <c r="G13" s="547">
        <f>SUM(G9:G12)</f>
        <v>9</v>
      </c>
      <c r="H13" s="547">
        <f>SUM(H9:H12)</f>
        <v>15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299</v>
      </c>
      <c r="B14" s="299" t="s">
        <v>300</v>
      </c>
      <c r="C14" s="46"/>
      <c r="D14" s="46"/>
      <c r="E14" s="300"/>
      <c r="F14" s="551"/>
      <c r="G14" s="552"/>
      <c r="H14" s="552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3" t="s">
        <v>304</v>
      </c>
      <c r="G15" s="549"/>
      <c r="H15" s="549"/>
    </row>
    <row r="16" spans="1:8" ht="12">
      <c r="A16" s="298" t="s">
        <v>305</v>
      </c>
      <c r="B16" s="299" t="s">
        <v>306</v>
      </c>
      <c r="C16" s="47">
        <v>256</v>
      </c>
      <c r="D16" s="47">
        <v>13372</v>
      </c>
      <c r="E16" s="298" t="s">
        <v>307</v>
      </c>
      <c r="F16" s="551" t="s">
        <v>308</v>
      </c>
      <c r="G16" s="554"/>
      <c r="H16" s="554"/>
    </row>
    <row r="17" spans="1:8" ht="12">
      <c r="A17" s="302" t="s">
        <v>309</v>
      </c>
      <c r="B17" s="299" t="s">
        <v>310</v>
      </c>
      <c r="C17" s="48">
        <v>233</v>
      </c>
      <c r="D17" s="48">
        <v>8881</v>
      </c>
      <c r="E17" s="296"/>
      <c r="F17" s="304"/>
      <c r="G17" s="552"/>
      <c r="H17" s="552"/>
    </row>
    <row r="18" spans="1:8" ht="12">
      <c r="A18" s="302" t="s">
        <v>311</v>
      </c>
      <c r="B18" s="299" t="s">
        <v>312</v>
      </c>
      <c r="C18" s="48"/>
      <c r="D18" s="48">
        <v>4491</v>
      </c>
      <c r="E18" s="296" t="s">
        <v>313</v>
      </c>
      <c r="F18" s="304"/>
      <c r="G18" s="552"/>
      <c r="H18" s="552"/>
    </row>
    <row r="19" spans="1:15" ht="12">
      <c r="A19" s="301" t="s">
        <v>50</v>
      </c>
      <c r="B19" s="303" t="s">
        <v>314</v>
      </c>
      <c r="C19" s="49">
        <f>SUM(C9:C15)+C16</f>
        <v>426</v>
      </c>
      <c r="D19" s="49">
        <f>SUM(D9:D15)+D16</f>
        <v>13619</v>
      </c>
      <c r="E19" s="304" t="s">
        <v>315</v>
      </c>
      <c r="F19" s="551" t="s">
        <v>316</v>
      </c>
      <c r="G19" s="549">
        <v>256</v>
      </c>
      <c r="H19" s="549">
        <v>431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317</v>
      </c>
      <c r="F20" s="551" t="s">
        <v>318</v>
      </c>
      <c r="G20" s="549"/>
      <c r="H20" s="549"/>
    </row>
    <row r="21" spans="1:8" ht="24">
      <c r="A21" s="296" t="s">
        <v>319</v>
      </c>
      <c r="B21" s="305"/>
      <c r="C21" s="315"/>
      <c r="D21" s="315"/>
      <c r="E21" s="298" t="s">
        <v>320</v>
      </c>
      <c r="F21" s="551" t="s">
        <v>321</v>
      </c>
      <c r="G21" s="549"/>
      <c r="H21" s="549"/>
    </row>
    <row r="22" spans="1:8" ht="24">
      <c r="A22" s="304" t="s">
        <v>322</v>
      </c>
      <c r="B22" s="305" t="s">
        <v>323</v>
      </c>
      <c r="C22" s="46">
        <v>1300</v>
      </c>
      <c r="D22" s="46">
        <v>1298</v>
      </c>
      <c r="E22" s="304" t="s">
        <v>324</v>
      </c>
      <c r="F22" s="551" t="s">
        <v>325</v>
      </c>
      <c r="G22" s="549"/>
      <c r="H22" s="549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1" t="s">
        <v>329</v>
      </c>
      <c r="G23" s="549"/>
      <c r="H23" s="549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3" t="s">
        <v>332</v>
      </c>
      <c r="G24" s="547">
        <f>SUM(G19:G23)</f>
        <v>256</v>
      </c>
      <c r="H24" s="547">
        <f>SUM(H19:H23)</f>
        <v>431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333</v>
      </c>
      <c r="C25" s="46"/>
      <c r="D25" s="46">
        <v>1</v>
      </c>
      <c r="E25" s="302"/>
      <c r="F25" s="304"/>
      <c r="G25" s="552"/>
      <c r="H25" s="552"/>
    </row>
    <row r="26" spans="1:14" ht="12">
      <c r="A26" s="301" t="s">
        <v>75</v>
      </c>
      <c r="B26" s="306" t="s">
        <v>334</v>
      </c>
      <c r="C26" s="49">
        <f>SUM(C22:C25)</f>
        <v>1300</v>
      </c>
      <c r="D26" s="49">
        <f>SUM(D22:D25)</f>
        <v>1299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335</v>
      </c>
      <c r="B28" s="293" t="s">
        <v>336</v>
      </c>
      <c r="C28" s="50">
        <f>C26+C19</f>
        <v>1726</v>
      </c>
      <c r="D28" s="50">
        <f>D26+D19</f>
        <v>14918</v>
      </c>
      <c r="E28" s="127" t="s">
        <v>337</v>
      </c>
      <c r="F28" s="553" t="s">
        <v>338</v>
      </c>
      <c r="G28" s="547">
        <f>G13+G15+G24</f>
        <v>265</v>
      </c>
      <c r="H28" s="547">
        <f>H13+H15+H24</f>
        <v>446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3" t="s">
        <v>342</v>
      </c>
      <c r="G30" s="53">
        <f>IF((C28-G28)&gt;0,C28-G28,0)</f>
        <v>1461</v>
      </c>
      <c r="H30" s="53">
        <f>IF((D28-H28)&gt;0,D28-H28,0)</f>
        <v>14472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848</v>
      </c>
      <c r="B31" s="306" t="s">
        <v>343</v>
      </c>
      <c r="C31" s="46"/>
      <c r="D31" s="46"/>
      <c r="E31" s="296" t="s">
        <v>851</v>
      </c>
      <c r="F31" s="551" t="s">
        <v>344</v>
      </c>
      <c r="G31" s="549"/>
      <c r="H31" s="549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1" t="s">
        <v>348</v>
      </c>
      <c r="G32" s="549"/>
      <c r="H32" s="549"/>
    </row>
    <row r="33" spans="1:18" ht="12">
      <c r="A33" s="128" t="s">
        <v>349</v>
      </c>
      <c r="B33" s="306" t="s">
        <v>350</v>
      </c>
      <c r="C33" s="49">
        <f>C28-C31+C32</f>
        <v>1726</v>
      </c>
      <c r="D33" s="49">
        <f>D28-D31+D32</f>
        <v>14918</v>
      </c>
      <c r="E33" s="127" t="s">
        <v>351</v>
      </c>
      <c r="F33" s="553" t="s">
        <v>352</v>
      </c>
      <c r="G33" s="53">
        <f>G32-G31+G28</f>
        <v>265</v>
      </c>
      <c r="H33" s="53">
        <f>H32-H31+H28</f>
        <v>446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3" t="s">
        <v>356</v>
      </c>
      <c r="G34" s="547">
        <f>IF((C33-G33)&gt;0,C33-G33,0)</f>
        <v>1461</v>
      </c>
      <c r="H34" s="547">
        <f>IF((D33-H33)&gt;0,D33-H33,0)</f>
        <v>14472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2"/>
      <c r="H36" s="552"/>
    </row>
    <row r="37" spans="1:8" ht="24">
      <c r="A37" s="309" t="s">
        <v>361</v>
      </c>
      <c r="B37" s="310" t="s">
        <v>362</v>
      </c>
      <c r="C37" s="430"/>
      <c r="D37" s="430"/>
      <c r="E37" s="308"/>
      <c r="F37" s="556"/>
      <c r="G37" s="552"/>
      <c r="H37" s="552"/>
    </row>
    <row r="38" spans="1:8" ht="12">
      <c r="A38" s="311" t="s">
        <v>363</v>
      </c>
      <c r="B38" s="310" t="s">
        <v>364</v>
      </c>
      <c r="C38" s="126"/>
      <c r="D38" s="126"/>
      <c r="E38" s="308"/>
      <c r="F38" s="556"/>
      <c r="G38" s="552"/>
      <c r="H38" s="552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7" t="s">
        <v>368</v>
      </c>
      <c r="G39" s="558">
        <f>IF(G34&gt;0,IF(C35+G34&lt;0,0,C35+G34),IF(C34-C35&lt;0,C35-C34,0))</f>
        <v>1461</v>
      </c>
      <c r="H39" s="558">
        <f>IF(H34&gt;0,IF(D35+H34&lt;0,0,D35+H34),IF(D34-D35&lt;0,D35-D34,0))</f>
        <v>14472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7" t="s">
        <v>371</v>
      </c>
      <c r="G40" s="549"/>
      <c r="H40" s="549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0" t="s">
        <v>375</v>
      </c>
      <c r="G41" s="52">
        <f>IF(C39=0,IF(G39-G40&gt;0,G39-G40+C40,0),IF(C39-C40&lt;0,C40-C39+G40,0))</f>
        <v>1461</v>
      </c>
      <c r="H41" s="52">
        <f>IF(D39=0,IF(H39-H40&gt;0,H39-H40+D40,0),IF(D39-D40&lt;0,D40-D39+H40,0))</f>
        <v>14472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376</v>
      </c>
      <c r="B42" s="292" t="s">
        <v>377</v>
      </c>
      <c r="C42" s="53">
        <f>C33+C35+C39</f>
        <v>1726</v>
      </c>
      <c r="D42" s="53">
        <f>D33+D35+D39</f>
        <v>14918</v>
      </c>
      <c r="E42" s="128" t="s">
        <v>378</v>
      </c>
      <c r="F42" s="129" t="s">
        <v>379</v>
      </c>
      <c r="G42" s="53">
        <f>G39+G33</f>
        <v>1726</v>
      </c>
      <c r="H42" s="53">
        <f>H39+H33</f>
        <v>14918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2" t="s">
        <v>855</v>
      </c>
      <c r="B45" s="592"/>
      <c r="C45" s="592"/>
      <c r="D45" s="592"/>
      <c r="E45" s="592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271</v>
      </c>
      <c r="B48" s="576">
        <v>41146</v>
      </c>
      <c r="C48" s="427" t="s">
        <v>380</v>
      </c>
      <c r="D48" s="587" t="s">
        <v>871</v>
      </c>
      <c r="E48" s="587"/>
      <c r="F48" s="587"/>
      <c r="G48" s="587"/>
      <c r="H48" s="58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/>
      <c r="D50" s="588" t="s">
        <v>158</v>
      </c>
      <c r="E50" s="588"/>
      <c r="F50" s="588"/>
      <c r="G50" s="588"/>
      <c r="H50" s="588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2"/>
  <sheetViews>
    <sheetView zoomScalePageLayoutView="0" workbookViewId="0" topLeftCell="A1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"МОСТСТРОЙ"АД /в производство по несъстоятелност/</v>
      </c>
      <c r="C4" s="540" t="s">
        <v>2</v>
      </c>
      <c r="D4" s="540">
        <f>'справка №1-БАЛАНС'!H3</f>
        <v>121207124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1" t="s">
        <v>3</v>
      </c>
      <c r="D5" s="540" t="str">
        <f>'справка №1-БАЛАНС'!H4</f>
        <v> </v>
      </c>
    </row>
    <row r="6" spans="1:6" ht="12" customHeight="1">
      <c r="A6" s="471" t="s">
        <v>4</v>
      </c>
      <c r="B6" s="505" t="str">
        <f>'справка №1-БАЛАНС'!E5</f>
        <v>01.01.2012-30.06.2012 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257</v>
      </c>
      <c r="D10" s="54">
        <v>27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-549</v>
      </c>
      <c r="D11" s="54">
        <v>-288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-84</v>
      </c>
      <c r="D13" s="54">
        <v>-74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-2</v>
      </c>
      <c r="D14" s="54">
        <v>-2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-378</v>
      </c>
      <c r="D20" s="55">
        <f>SUM(D10:D19)</f>
        <v>-339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5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5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-373</v>
      </c>
      <c r="D43" s="55">
        <f>D42+D32+D20</f>
        <v>-339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489</v>
      </c>
      <c r="D44" s="132">
        <v>564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116</v>
      </c>
      <c r="D45" s="55">
        <f>D44+D43</f>
        <v>225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859</v>
      </c>
      <c r="C52" s="593" t="s">
        <v>860</v>
      </c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W537"/>
  <sheetViews>
    <sheetView zoomScalePageLayoutView="0" workbookViewId="0" topLeftCell="A1">
      <selection activeCell="A38" sqref="A38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4" t="s">
        <v>458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6" t="str">
        <f>'справка №1-БАЛАНС'!E3</f>
        <v>"МОСТСТРОЙ"АД /в производство по несъстоятелност/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121207124</v>
      </c>
      <c r="N3" s="2"/>
    </row>
    <row r="4" spans="1:15" s="531" customFormat="1" ht="13.5" customHeight="1">
      <c r="A4" s="467" t="s">
        <v>459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3</v>
      </c>
      <c r="L4" s="599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4</v>
      </c>
      <c r="B5" s="600" t="str">
        <f>'справка №1-БАЛАНС'!E5</f>
        <v>01.01.2012-30.06.2012 г.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2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2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5575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819</v>
      </c>
      <c r="G11" s="58">
        <f>'справка №1-БАЛАНС'!H23</f>
        <v>0</v>
      </c>
      <c r="H11" s="60">
        <v>622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-37075</v>
      </c>
      <c r="K11" s="60"/>
      <c r="L11" s="344">
        <f>SUM(C11:K11)</f>
        <v>-30059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5575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819</v>
      </c>
      <c r="G15" s="61">
        <f t="shared" si="2"/>
        <v>0</v>
      </c>
      <c r="H15" s="61">
        <f t="shared" si="2"/>
        <v>622</v>
      </c>
      <c r="I15" s="61">
        <f t="shared" si="2"/>
        <v>0</v>
      </c>
      <c r="J15" s="61">
        <f t="shared" si="2"/>
        <v>-37075</v>
      </c>
      <c r="K15" s="61">
        <f t="shared" si="2"/>
        <v>0</v>
      </c>
      <c r="L15" s="344">
        <f t="shared" si="1"/>
        <v>-30059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-1461</v>
      </c>
      <c r="K16" s="60"/>
      <c r="L16" s="344">
        <f t="shared" si="1"/>
        <v>-1461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5575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819</v>
      </c>
      <c r="G29" s="59">
        <f t="shared" si="6"/>
        <v>0</v>
      </c>
      <c r="H29" s="59">
        <f t="shared" si="6"/>
        <v>622</v>
      </c>
      <c r="I29" s="59">
        <f t="shared" si="6"/>
        <v>0</v>
      </c>
      <c r="J29" s="59">
        <f t="shared" si="6"/>
        <v>-38536</v>
      </c>
      <c r="K29" s="59">
        <f t="shared" si="6"/>
        <v>0</v>
      </c>
      <c r="L29" s="344">
        <f t="shared" si="1"/>
        <v>-31520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5575</v>
      </c>
      <c r="D32" s="59">
        <f t="shared" si="7"/>
        <v>0</v>
      </c>
      <c r="E32" s="59">
        <f t="shared" si="7"/>
        <v>0</v>
      </c>
      <c r="F32" s="59">
        <f t="shared" si="7"/>
        <v>819</v>
      </c>
      <c r="G32" s="59">
        <f t="shared" si="7"/>
        <v>0</v>
      </c>
      <c r="H32" s="59">
        <f t="shared" si="7"/>
        <v>622</v>
      </c>
      <c r="I32" s="59">
        <f t="shared" si="7"/>
        <v>0</v>
      </c>
      <c r="J32" s="59">
        <f t="shared" si="7"/>
        <v>-38536</v>
      </c>
      <c r="K32" s="59">
        <f t="shared" si="7"/>
        <v>0</v>
      </c>
      <c r="L32" s="344">
        <f t="shared" si="1"/>
        <v>-31520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856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95" t="s">
        <v>815</v>
      </c>
      <c r="E38" s="595"/>
      <c r="F38" s="595" t="s">
        <v>872</v>
      </c>
      <c r="G38" s="595"/>
      <c r="H38" s="595"/>
      <c r="I38" s="595"/>
      <c r="J38" s="15" t="s">
        <v>859</v>
      </c>
      <c r="K38" s="15"/>
      <c r="L38" s="595"/>
      <c r="M38" s="595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232"/>
  <sheetViews>
    <sheetView zoomScalePageLayoutView="0" workbookViewId="0" topLeftCell="A6">
      <selection activeCell="B46" sqref="B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4" width="8.375" style="22" customWidth="1"/>
    <col min="5" max="5" width="7.875" style="22" customWidth="1"/>
    <col min="6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382</v>
      </c>
      <c r="B2" s="607"/>
      <c r="C2" s="608" t="str">
        <f>'справка №1-БАЛАНС'!E3</f>
        <v>"МОСТСТРОЙ"АД /в производство по несъстоятелност/</v>
      </c>
      <c r="D2" s="608"/>
      <c r="E2" s="608"/>
      <c r="F2" s="608"/>
      <c r="G2" s="608"/>
      <c r="H2" s="608"/>
      <c r="I2" s="482"/>
      <c r="J2" s="482"/>
      <c r="K2" s="482"/>
      <c r="L2" s="482"/>
      <c r="M2" s="483" t="s">
        <v>2</v>
      </c>
      <c r="N2" s="578"/>
      <c r="O2" s="578">
        <f>'справка №1-БАЛАНС'!H3</f>
        <v>121207124</v>
      </c>
      <c r="P2" s="482"/>
      <c r="Q2" s="482"/>
      <c r="R2" s="525"/>
    </row>
    <row r="3" spans="1:18" ht="15">
      <c r="A3" s="606" t="s">
        <v>4</v>
      </c>
      <c r="B3" s="607"/>
      <c r="C3" s="609" t="str">
        <f>'справка №1-БАЛАНС'!E5</f>
        <v>01.01.2012-30.06.2012 г.</v>
      </c>
      <c r="D3" s="609"/>
      <c r="E3" s="609"/>
      <c r="F3" s="484"/>
      <c r="G3" s="484"/>
      <c r="H3" s="484"/>
      <c r="I3" s="484"/>
      <c r="J3" s="484"/>
      <c r="K3" s="484"/>
      <c r="L3" s="484"/>
      <c r="M3" s="610" t="s">
        <v>3</v>
      </c>
      <c r="N3" s="610"/>
      <c r="O3" s="578" t="str">
        <f>'справка №1-БАЛАНС'!H4</f>
        <v> </v>
      </c>
      <c r="P3" s="485"/>
      <c r="Q3" s="485"/>
      <c r="R3" s="526"/>
    </row>
    <row r="4" spans="1:18" ht="12">
      <c r="A4" s="486" t="s">
        <v>521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522</v>
      </c>
    </row>
    <row r="5" spans="1:18" s="100" customFormat="1" ht="30.75" customHeight="1">
      <c r="A5" s="611" t="s">
        <v>462</v>
      </c>
      <c r="B5" s="612"/>
      <c r="C5" s="61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60">
      <c r="A6" s="613"/>
      <c r="B6" s="614"/>
      <c r="C6" s="61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774</v>
      </c>
      <c r="E9" s="189"/>
      <c r="F9" s="189"/>
      <c r="G9" s="74">
        <f>D9+E9-F9</f>
        <v>774</v>
      </c>
      <c r="H9" s="65"/>
      <c r="I9" s="65"/>
      <c r="J9" s="74">
        <f>G9+H9-I9</f>
        <v>774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25">N9+O9-P9</f>
        <v>0</v>
      </c>
      <c r="R9" s="74">
        <f>J9-Q9</f>
        <v>774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524</v>
      </c>
      <c r="E10" s="189"/>
      <c r="F10" s="189"/>
      <c r="G10" s="74">
        <f aca="true" t="shared" si="1" ref="G10:G39">D10+E10-F10</f>
        <v>524</v>
      </c>
      <c r="H10" s="65"/>
      <c r="I10" s="65"/>
      <c r="J10" s="74">
        <f aca="true" t="shared" si="2" ref="J10:J39">G10+H10-I10</f>
        <v>524</v>
      </c>
      <c r="K10" s="65">
        <v>196</v>
      </c>
      <c r="L10" s="65">
        <v>10</v>
      </c>
      <c r="M10" s="65"/>
      <c r="N10" s="74">
        <f aca="true" t="shared" si="3" ref="N10:N39">K10+L10-M10</f>
        <v>206</v>
      </c>
      <c r="O10" s="65"/>
      <c r="P10" s="65"/>
      <c r="Q10" s="74">
        <f t="shared" si="0"/>
        <v>206</v>
      </c>
      <c r="R10" s="74">
        <f>J10-Q10</f>
        <v>318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88</v>
      </c>
      <c r="E11" s="189"/>
      <c r="F11" s="189"/>
      <c r="G11" s="74">
        <f t="shared" si="1"/>
        <v>88</v>
      </c>
      <c r="H11" s="65"/>
      <c r="I11" s="65"/>
      <c r="J11" s="74">
        <f t="shared" si="2"/>
        <v>88</v>
      </c>
      <c r="K11" s="65">
        <v>46</v>
      </c>
      <c r="L11" s="65">
        <v>4</v>
      </c>
      <c r="M11" s="65"/>
      <c r="N11" s="74">
        <f t="shared" si="3"/>
        <v>50</v>
      </c>
      <c r="O11" s="65"/>
      <c r="P11" s="65"/>
      <c r="Q11" s="74">
        <f t="shared" si="0"/>
        <v>50</v>
      </c>
      <c r="R11" s="74">
        <f aca="true" t="shared" si="4" ref="R11:R25">J11-Q11</f>
        <v>38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1"/>
        <v>0</v>
      </c>
      <c r="H12" s="65"/>
      <c r="I12" s="65"/>
      <c r="J12" s="74">
        <f t="shared" si="2"/>
        <v>0</v>
      </c>
      <c r="K12" s="65"/>
      <c r="L12" s="65"/>
      <c r="M12" s="65"/>
      <c r="N12" s="74">
        <f t="shared" si="3"/>
        <v>0</v>
      </c>
      <c r="O12" s="65"/>
      <c r="P12" s="65"/>
      <c r="Q12" s="74">
        <f t="shared" si="0"/>
        <v>0</v>
      </c>
      <c r="R12" s="74">
        <f t="shared" si="4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176</v>
      </c>
      <c r="E13" s="189"/>
      <c r="F13" s="189"/>
      <c r="G13" s="74">
        <f t="shared" si="1"/>
        <v>176</v>
      </c>
      <c r="H13" s="65"/>
      <c r="I13" s="65"/>
      <c r="J13" s="74">
        <f t="shared" si="2"/>
        <v>176</v>
      </c>
      <c r="K13" s="65">
        <v>164</v>
      </c>
      <c r="L13" s="65">
        <v>4</v>
      </c>
      <c r="M13" s="65"/>
      <c r="N13" s="74">
        <f t="shared" si="3"/>
        <v>168</v>
      </c>
      <c r="O13" s="65"/>
      <c r="P13" s="65"/>
      <c r="Q13" s="74">
        <f t="shared" si="0"/>
        <v>168</v>
      </c>
      <c r="R13" s="74">
        <f t="shared" si="4"/>
        <v>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27</v>
      </c>
      <c r="E14" s="189"/>
      <c r="F14" s="189"/>
      <c r="G14" s="74">
        <f t="shared" si="1"/>
        <v>27</v>
      </c>
      <c r="H14" s="65"/>
      <c r="I14" s="65"/>
      <c r="J14" s="74">
        <f t="shared" si="2"/>
        <v>27</v>
      </c>
      <c r="K14" s="65">
        <v>7</v>
      </c>
      <c r="L14" s="65">
        <v>1</v>
      </c>
      <c r="M14" s="65"/>
      <c r="N14" s="74">
        <f t="shared" si="3"/>
        <v>8</v>
      </c>
      <c r="O14" s="65"/>
      <c r="P14" s="65"/>
      <c r="Q14" s="74">
        <f t="shared" si="0"/>
        <v>8</v>
      </c>
      <c r="R14" s="74">
        <f t="shared" si="4"/>
        <v>19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852</v>
      </c>
      <c r="B15" s="374" t="s">
        <v>853</v>
      </c>
      <c r="C15" s="456" t="s">
        <v>854</v>
      </c>
      <c r="D15" s="457"/>
      <c r="E15" s="457"/>
      <c r="F15" s="457"/>
      <c r="G15" s="74">
        <f t="shared" si="1"/>
        <v>0</v>
      </c>
      <c r="H15" s="458"/>
      <c r="I15" s="458"/>
      <c r="J15" s="74">
        <f t="shared" si="2"/>
        <v>0</v>
      </c>
      <c r="K15" s="458"/>
      <c r="L15" s="458"/>
      <c r="M15" s="458"/>
      <c r="N15" s="74">
        <f t="shared" si="3"/>
        <v>0</v>
      </c>
      <c r="O15" s="458"/>
      <c r="P15" s="458"/>
      <c r="Q15" s="74">
        <f t="shared" si="0"/>
        <v>0</v>
      </c>
      <c r="R15" s="74">
        <f t="shared" si="4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1"/>
        <v>0</v>
      </c>
      <c r="H16" s="65"/>
      <c r="I16" s="65"/>
      <c r="J16" s="74">
        <f t="shared" si="2"/>
        <v>0</v>
      </c>
      <c r="K16" s="65"/>
      <c r="L16" s="65"/>
      <c r="M16" s="65"/>
      <c r="N16" s="74">
        <f t="shared" si="3"/>
        <v>0</v>
      </c>
      <c r="O16" s="65"/>
      <c r="P16" s="65"/>
      <c r="Q16" s="74">
        <f t="shared" si="0"/>
        <v>0</v>
      </c>
      <c r="R16" s="74">
        <f t="shared" si="4"/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1589</v>
      </c>
      <c r="E17" s="194">
        <f>SUM(E9:E16)</f>
        <v>0</v>
      </c>
      <c r="F17" s="194">
        <f>SUM(F9:F16)</f>
        <v>0</v>
      </c>
      <c r="G17" s="74">
        <f t="shared" si="1"/>
        <v>1589</v>
      </c>
      <c r="H17" s="75">
        <f>SUM(H9:H16)</f>
        <v>0</v>
      </c>
      <c r="I17" s="75">
        <f>SUM(I9:I16)</f>
        <v>0</v>
      </c>
      <c r="J17" s="74">
        <f t="shared" si="2"/>
        <v>1589</v>
      </c>
      <c r="K17" s="75">
        <f>SUM(K9:K16)</f>
        <v>413</v>
      </c>
      <c r="L17" s="75">
        <f>SUM(L9:L16)</f>
        <v>19</v>
      </c>
      <c r="M17" s="75">
        <f>SUM(M9:M16)</f>
        <v>0</v>
      </c>
      <c r="N17" s="74">
        <f t="shared" si="3"/>
        <v>432</v>
      </c>
      <c r="O17" s="75">
        <f>SUM(O9:O16)</f>
        <v>0</v>
      </c>
      <c r="P17" s="75">
        <f>SUM(P9:P16)</f>
        <v>0</v>
      </c>
      <c r="Q17" s="74">
        <f t="shared" si="0"/>
        <v>432</v>
      </c>
      <c r="R17" s="74">
        <f t="shared" si="4"/>
        <v>1157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1"/>
        <v>0</v>
      </c>
      <c r="H18" s="63"/>
      <c r="I18" s="63"/>
      <c r="J18" s="74">
        <f t="shared" si="2"/>
        <v>0</v>
      </c>
      <c r="K18" s="63"/>
      <c r="L18" s="63"/>
      <c r="M18" s="63"/>
      <c r="N18" s="74">
        <f t="shared" si="3"/>
        <v>0</v>
      </c>
      <c r="O18" s="63"/>
      <c r="P18" s="63"/>
      <c r="Q18" s="74">
        <f t="shared" si="0"/>
        <v>0</v>
      </c>
      <c r="R18" s="74">
        <f t="shared" si="4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1"/>
        <v>0</v>
      </c>
      <c r="H19" s="63"/>
      <c r="I19" s="63"/>
      <c r="J19" s="74">
        <f t="shared" si="2"/>
        <v>0</v>
      </c>
      <c r="K19" s="63"/>
      <c r="L19" s="63"/>
      <c r="M19" s="63"/>
      <c r="N19" s="74">
        <f t="shared" si="3"/>
        <v>0</v>
      </c>
      <c r="O19" s="63"/>
      <c r="P19" s="63"/>
      <c r="Q19" s="74">
        <f t="shared" si="0"/>
        <v>0</v>
      </c>
      <c r="R19" s="74">
        <f t="shared" si="4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1"/>
        <v>0</v>
      </c>
      <c r="H20" s="64"/>
      <c r="I20" s="64"/>
      <c r="J20" s="74">
        <f t="shared" si="2"/>
        <v>0</v>
      </c>
      <c r="K20" s="64"/>
      <c r="L20" s="64"/>
      <c r="M20" s="64"/>
      <c r="N20" s="74">
        <f t="shared" si="3"/>
        <v>0</v>
      </c>
      <c r="O20" s="64"/>
      <c r="P20" s="64"/>
      <c r="Q20" s="74">
        <f t="shared" si="0"/>
        <v>0</v>
      </c>
      <c r="R20" s="74">
        <f t="shared" si="4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1"/>
        <v>0</v>
      </c>
      <c r="H21" s="65"/>
      <c r="I21" s="65"/>
      <c r="J21" s="74">
        <f t="shared" si="2"/>
        <v>0</v>
      </c>
      <c r="K21" s="65"/>
      <c r="L21" s="65"/>
      <c r="M21" s="65"/>
      <c r="N21" s="74">
        <f t="shared" si="3"/>
        <v>0</v>
      </c>
      <c r="O21" s="65"/>
      <c r="P21" s="65"/>
      <c r="Q21" s="74">
        <f t="shared" si="0"/>
        <v>0</v>
      </c>
      <c r="R21" s="74">
        <f t="shared" si="4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28</v>
      </c>
      <c r="E22" s="189"/>
      <c r="F22" s="189"/>
      <c r="G22" s="74">
        <f t="shared" si="1"/>
        <v>28</v>
      </c>
      <c r="H22" s="65"/>
      <c r="I22" s="65"/>
      <c r="J22" s="74">
        <f t="shared" si="2"/>
        <v>28</v>
      </c>
      <c r="K22" s="65">
        <v>28</v>
      </c>
      <c r="L22" s="65"/>
      <c r="M22" s="65"/>
      <c r="N22" s="74">
        <f t="shared" si="3"/>
        <v>28</v>
      </c>
      <c r="O22" s="65"/>
      <c r="P22" s="65"/>
      <c r="Q22" s="74">
        <f t="shared" si="0"/>
        <v>28</v>
      </c>
      <c r="R22" s="74">
        <f t="shared" si="4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1"/>
        <v>0</v>
      </c>
      <c r="H23" s="65"/>
      <c r="I23" s="65"/>
      <c r="J23" s="74">
        <f t="shared" si="2"/>
        <v>0</v>
      </c>
      <c r="K23" s="65"/>
      <c r="L23" s="65"/>
      <c r="M23" s="65"/>
      <c r="N23" s="74">
        <f t="shared" si="3"/>
        <v>0</v>
      </c>
      <c r="O23" s="65"/>
      <c r="P23" s="65"/>
      <c r="Q23" s="74">
        <f t="shared" si="0"/>
        <v>0</v>
      </c>
      <c r="R23" s="74">
        <f t="shared" si="4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1"/>
        <v>0</v>
      </c>
      <c r="H24" s="65"/>
      <c r="I24" s="65"/>
      <c r="J24" s="74">
        <f t="shared" si="2"/>
        <v>0</v>
      </c>
      <c r="K24" s="65"/>
      <c r="L24" s="65"/>
      <c r="M24" s="65"/>
      <c r="N24" s="74">
        <f t="shared" si="3"/>
        <v>0</v>
      </c>
      <c r="O24" s="65"/>
      <c r="P24" s="65"/>
      <c r="Q24" s="74">
        <f t="shared" si="0"/>
        <v>0</v>
      </c>
      <c r="R24" s="74">
        <f t="shared" si="4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28</v>
      </c>
      <c r="E25" s="190">
        <f aca="true" t="shared" si="5" ref="E25:P25">SUM(E21:E24)</f>
        <v>0</v>
      </c>
      <c r="F25" s="190">
        <f t="shared" si="5"/>
        <v>0</v>
      </c>
      <c r="G25" s="67">
        <f t="shared" si="1"/>
        <v>28</v>
      </c>
      <c r="H25" s="66">
        <f t="shared" si="5"/>
        <v>0</v>
      </c>
      <c r="I25" s="66">
        <f t="shared" si="5"/>
        <v>0</v>
      </c>
      <c r="J25" s="67">
        <f t="shared" si="2"/>
        <v>28</v>
      </c>
      <c r="K25" s="66">
        <f t="shared" si="5"/>
        <v>28</v>
      </c>
      <c r="L25" s="66">
        <f t="shared" si="5"/>
        <v>0</v>
      </c>
      <c r="M25" s="66">
        <f t="shared" si="5"/>
        <v>0</v>
      </c>
      <c r="N25" s="67">
        <f t="shared" si="3"/>
        <v>28</v>
      </c>
      <c r="O25" s="66">
        <f t="shared" si="5"/>
        <v>0</v>
      </c>
      <c r="P25" s="66">
        <f t="shared" si="5"/>
        <v>0</v>
      </c>
      <c r="Q25" s="67">
        <f t="shared" si="0"/>
        <v>28</v>
      </c>
      <c r="R25" s="67">
        <f t="shared" si="4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11</v>
      </c>
      <c r="E27" s="192">
        <f aca="true" t="shared" si="6" ref="E27:O27">SUM(E28:E31)</f>
        <v>0</v>
      </c>
      <c r="F27" s="192">
        <f t="shared" si="6"/>
        <v>0</v>
      </c>
      <c r="G27" s="71">
        <f t="shared" si="1"/>
        <v>11</v>
      </c>
      <c r="H27" s="70">
        <f t="shared" si="6"/>
        <v>0</v>
      </c>
      <c r="I27" s="70">
        <f t="shared" si="6"/>
        <v>0</v>
      </c>
      <c r="J27" s="71">
        <f t="shared" si="2"/>
        <v>11</v>
      </c>
      <c r="K27" s="70">
        <f t="shared" si="6"/>
        <v>0</v>
      </c>
      <c r="L27" s="70">
        <f t="shared" si="6"/>
        <v>0</v>
      </c>
      <c r="M27" s="70">
        <f t="shared" si="6"/>
        <v>0</v>
      </c>
      <c r="N27" s="71">
        <f t="shared" si="3"/>
        <v>0</v>
      </c>
      <c r="O27" s="70">
        <f t="shared" si="6"/>
        <v>0</v>
      </c>
      <c r="P27" s="70">
        <v>-5</v>
      </c>
      <c r="Q27" s="579">
        <f>N27+O27-P27</f>
        <v>5</v>
      </c>
      <c r="R27" s="71">
        <f>J27-Q27</f>
        <v>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1"/>
        <v>0</v>
      </c>
      <c r="H28" s="65"/>
      <c r="I28" s="65"/>
      <c r="J28" s="74">
        <f t="shared" si="2"/>
        <v>0</v>
      </c>
      <c r="K28" s="72"/>
      <c r="L28" s="72"/>
      <c r="M28" s="72"/>
      <c r="N28" s="74">
        <f t="shared" si="3"/>
        <v>0</v>
      </c>
      <c r="O28" s="72"/>
      <c r="P28" s="72"/>
      <c r="Q28" s="74">
        <f aca="true" t="shared" si="7" ref="Q28:Q39">N28+O28-P28</f>
        <v>0</v>
      </c>
      <c r="R28" s="74">
        <f aca="true" t="shared" si="8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1"/>
        <v>0</v>
      </c>
      <c r="H29" s="72"/>
      <c r="I29" s="72"/>
      <c r="J29" s="74">
        <f t="shared" si="2"/>
        <v>0</v>
      </c>
      <c r="K29" s="72"/>
      <c r="L29" s="72"/>
      <c r="M29" s="72"/>
      <c r="N29" s="74">
        <f t="shared" si="3"/>
        <v>0</v>
      </c>
      <c r="O29" s="72"/>
      <c r="P29" s="72"/>
      <c r="Q29" s="74">
        <f t="shared" si="7"/>
        <v>0</v>
      </c>
      <c r="R29" s="74">
        <f t="shared" si="8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1"/>
        <v>0</v>
      </c>
      <c r="H30" s="72"/>
      <c r="I30" s="72"/>
      <c r="J30" s="74">
        <f t="shared" si="2"/>
        <v>0</v>
      </c>
      <c r="K30" s="72"/>
      <c r="L30" s="72"/>
      <c r="M30" s="72"/>
      <c r="N30" s="74">
        <f t="shared" si="3"/>
        <v>0</v>
      </c>
      <c r="O30" s="72"/>
      <c r="P30" s="72"/>
      <c r="Q30" s="74">
        <f t="shared" si="7"/>
        <v>0</v>
      </c>
      <c r="R30" s="74">
        <f t="shared" si="8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11</v>
      </c>
      <c r="E31" s="189"/>
      <c r="F31" s="189"/>
      <c r="G31" s="74">
        <f t="shared" si="1"/>
        <v>11</v>
      </c>
      <c r="H31" s="72"/>
      <c r="I31" s="72"/>
      <c r="J31" s="74">
        <f t="shared" si="2"/>
        <v>11</v>
      </c>
      <c r="K31" s="72"/>
      <c r="L31" s="72"/>
      <c r="M31" s="72"/>
      <c r="N31" s="74">
        <f t="shared" si="3"/>
        <v>0</v>
      </c>
      <c r="O31" s="72"/>
      <c r="P31" s="72">
        <v>5</v>
      </c>
      <c r="Q31" s="74">
        <v>5</v>
      </c>
      <c r="R31" s="74">
        <f>J31-Q31</f>
        <v>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9" ref="E32:P32">SUM(E33:E36)</f>
        <v>0</v>
      </c>
      <c r="F32" s="193">
        <f t="shared" si="9"/>
        <v>0</v>
      </c>
      <c r="G32" s="74">
        <f t="shared" si="1"/>
        <v>0</v>
      </c>
      <c r="H32" s="73">
        <f t="shared" si="9"/>
        <v>0</v>
      </c>
      <c r="I32" s="73">
        <f t="shared" si="9"/>
        <v>0</v>
      </c>
      <c r="J32" s="74">
        <f t="shared" si="2"/>
        <v>0</v>
      </c>
      <c r="K32" s="73">
        <f t="shared" si="9"/>
        <v>0</v>
      </c>
      <c r="L32" s="73">
        <f t="shared" si="9"/>
        <v>0</v>
      </c>
      <c r="M32" s="73">
        <f t="shared" si="9"/>
        <v>0</v>
      </c>
      <c r="N32" s="74">
        <f t="shared" si="3"/>
        <v>0</v>
      </c>
      <c r="O32" s="73">
        <f t="shared" si="9"/>
        <v>0</v>
      </c>
      <c r="P32" s="73">
        <f t="shared" si="9"/>
        <v>0</v>
      </c>
      <c r="Q32" s="74">
        <f t="shared" si="7"/>
        <v>0</v>
      </c>
      <c r="R32" s="74">
        <f t="shared" si="8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1"/>
        <v>0</v>
      </c>
      <c r="H33" s="72"/>
      <c r="I33" s="72"/>
      <c r="J33" s="74">
        <f t="shared" si="2"/>
        <v>0</v>
      </c>
      <c r="K33" s="72"/>
      <c r="L33" s="72"/>
      <c r="M33" s="72"/>
      <c r="N33" s="74">
        <f t="shared" si="3"/>
        <v>0</v>
      </c>
      <c r="O33" s="72"/>
      <c r="P33" s="72"/>
      <c r="Q33" s="74">
        <f t="shared" si="7"/>
        <v>0</v>
      </c>
      <c r="R33" s="74">
        <f t="shared" si="8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1"/>
        <v>0</v>
      </c>
      <c r="H34" s="72"/>
      <c r="I34" s="72"/>
      <c r="J34" s="74">
        <f t="shared" si="2"/>
        <v>0</v>
      </c>
      <c r="K34" s="72"/>
      <c r="L34" s="72"/>
      <c r="M34" s="72"/>
      <c r="N34" s="74">
        <f t="shared" si="3"/>
        <v>0</v>
      </c>
      <c r="O34" s="72"/>
      <c r="P34" s="72"/>
      <c r="Q34" s="74">
        <f t="shared" si="7"/>
        <v>0</v>
      </c>
      <c r="R34" s="74">
        <f t="shared" si="8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1"/>
        <v>0</v>
      </c>
      <c r="H35" s="72"/>
      <c r="I35" s="72"/>
      <c r="J35" s="74">
        <f t="shared" si="2"/>
        <v>0</v>
      </c>
      <c r="K35" s="72"/>
      <c r="L35" s="72"/>
      <c r="M35" s="72"/>
      <c r="N35" s="74">
        <f t="shared" si="3"/>
        <v>0</v>
      </c>
      <c r="O35" s="72"/>
      <c r="P35" s="72"/>
      <c r="Q35" s="74">
        <f t="shared" si="7"/>
        <v>0</v>
      </c>
      <c r="R35" s="74">
        <f t="shared" si="8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1"/>
        <v>0</v>
      </c>
      <c r="H36" s="72"/>
      <c r="I36" s="72"/>
      <c r="J36" s="74">
        <f t="shared" si="2"/>
        <v>0</v>
      </c>
      <c r="K36" s="72"/>
      <c r="L36" s="72"/>
      <c r="M36" s="72"/>
      <c r="N36" s="74">
        <f t="shared" si="3"/>
        <v>0</v>
      </c>
      <c r="O36" s="72"/>
      <c r="P36" s="72"/>
      <c r="Q36" s="74">
        <f t="shared" si="7"/>
        <v>0</v>
      </c>
      <c r="R36" s="74">
        <f t="shared" si="8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1"/>
        <v>0</v>
      </c>
      <c r="H37" s="72"/>
      <c r="I37" s="72"/>
      <c r="J37" s="74">
        <f t="shared" si="2"/>
        <v>0</v>
      </c>
      <c r="K37" s="72"/>
      <c r="L37" s="72"/>
      <c r="M37" s="72"/>
      <c r="N37" s="74">
        <f t="shared" si="3"/>
        <v>0</v>
      </c>
      <c r="O37" s="72"/>
      <c r="P37" s="72"/>
      <c r="Q37" s="74">
        <f t="shared" si="7"/>
        <v>0</v>
      </c>
      <c r="R37" s="74">
        <f t="shared" si="8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11</v>
      </c>
      <c r="E38" s="194">
        <f aca="true" t="shared" si="10" ref="E38:O38">E27+E32+E37</f>
        <v>0</v>
      </c>
      <c r="F38" s="194">
        <f t="shared" si="10"/>
        <v>0</v>
      </c>
      <c r="G38" s="74">
        <f t="shared" si="1"/>
        <v>11</v>
      </c>
      <c r="H38" s="75">
        <f t="shared" si="10"/>
        <v>0</v>
      </c>
      <c r="I38" s="75">
        <f t="shared" si="10"/>
        <v>0</v>
      </c>
      <c r="J38" s="74">
        <f t="shared" si="2"/>
        <v>11</v>
      </c>
      <c r="K38" s="75">
        <f t="shared" si="10"/>
        <v>0</v>
      </c>
      <c r="L38" s="75">
        <f t="shared" si="10"/>
        <v>0</v>
      </c>
      <c r="M38" s="75">
        <f t="shared" si="10"/>
        <v>0</v>
      </c>
      <c r="N38" s="74">
        <f t="shared" si="3"/>
        <v>0</v>
      </c>
      <c r="O38" s="75">
        <f t="shared" si="10"/>
        <v>0</v>
      </c>
      <c r="P38" s="75">
        <v>5</v>
      </c>
      <c r="Q38" s="74">
        <v>5</v>
      </c>
      <c r="R38" s="74">
        <f>J38-Q38</f>
        <v>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600</v>
      </c>
      <c r="B39" s="370" t="s">
        <v>601</v>
      </c>
      <c r="C39" s="369" t="s">
        <v>602</v>
      </c>
      <c r="D39" s="571"/>
      <c r="E39" s="571"/>
      <c r="F39" s="571"/>
      <c r="G39" s="74">
        <f t="shared" si="1"/>
        <v>0</v>
      </c>
      <c r="H39" s="571"/>
      <c r="I39" s="571"/>
      <c r="J39" s="74">
        <f t="shared" si="2"/>
        <v>0</v>
      </c>
      <c r="K39" s="571"/>
      <c r="L39" s="571"/>
      <c r="M39" s="571"/>
      <c r="N39" s="74">
        <f t="shared" si="3"/>
        <v>0</v>
      </c>
      <c r="O39" s="571"/>
      <c r="P39" s="571"/>
      <c r="Q39" s="74">
        <f t="shared" si="7"/>
        <v>0</v>
      </c>
      <c r="R39" s="74">
        <f t="shared" si="8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1628</v>
      </c>
      <c r="E40" s="438">
        <f>E17+E18+E19+E25+E38+E39</f>
        <v>0</v>
      </c>
      <c r="F40" s="438">
        <f aca="true" t="shared" si="11" ref="F40:R40">F17+F18+F19+F25+F38+F39</f>
        <v>0</v>
      </c>
      <c r="G40" s="438">
        <f t="shared" si="11"/>
        <v>1628</v>
      </c>
      <c r="H40" s="438">
        <f t="shared" si="11"/>
        <v>0</v>
      </c>
      <c r="I40" s="438">
        <f t="shared" si="11"/>
        <v>0</v>
      </c>
      <c r="J40" s="438">
        <f t="shared" si="11"/>
        <v>1628</v>
      </c>
      <c r="K40" s="438">
        <f t="shared" si="11"/>
        <v>441</v>
      </c>
      <c r="L40" s="438">
        <f t="shared" si="11"/>
        <v>19</v>
      </c>
      <c r="M40" s="438">
        <f t="shared" si="11"/>
        <v>0</v>
      </c>
      <c r="N40" s="438">
        <f t="shared" si="11"/>
        <v>460</v>
      </c>
      <c r="O40" s="438">
        <f t="shared" si="11"/>
        <v>0</v>
      </c>
      <c r="P40" s="438">
        <f t="shared" si="11"/>
        <v>5</v>
      </c>
      <c r="Q40" s="438">
        <f t="shared" si="11"/>
        <v>465</v>
      </c>
      <c r="R40" s="438">
        <f t="shared" si="11"/>
        <v>1163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858</v>
      </c>
      <c r="I44" s="356"/>
      <c r="J44" s="356"/>
      <c r="K44" s="603"/>
      <c r="L44" s="603"/>
      <c r="M44" s="603"/>
      <c r="N44" s="603"/>
      <c r="O44" s="604" t="s">
        <v>873</v>
      </c>
      <c r="P44" s="605"/>
      <c r="Q44" s="605"/>
      <c r="R44" s="605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/>
  <mergeCells count="12">
    <mergeCell ref="Q5:Q6"/>
    <mergeCell ref="R5:R6"/>
    <mergeCell ref="K44:N44"/>
    <mergeCell ref="O44:R44"/>
    <mergeCell ref="A2:B2"/>
    <mergeCell ref="C2:H2"/>
    <mergeCell ref="A3:B3"/>
    <mergeCell ref="C3:E3"/>
    <mergeCell ref="M3:N3"/>
    <mergeCell ref="A5:B6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15"/>
  <sheetViews>
    <sheetView zoomScalePageLayoutView="0" workbookViewId="0" topLeftCell="A12">
      <selection activeCell="D62" sqref="D6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606</v>
      </c>
      <c r="B1" s="619"/>
      <c r="C1" s="619"/>
      <c r="D1" s="619"/>
      <c r="E1" s="619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382</v>
      </c>
      <c r="B3" s="622" t="str">
        <f>'справка №1-БАЛАНС'!E3</f>
        <v>"МОСТСТРОЙ"АД /в производство по несъстоятелност/</v>
      </c>
      <c r="C3" s="623"/>
      <c r="D3" s="525" t="s">
        <v>2</v>
      </c>
      <c r="E3" s="107">
        <f>'справка №1-БАЛАНС'!H3</f>
        <v>121207124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4</v>
      </c>
      <c r="B4" s="620" t="str">
        <f>'справка №1-БАЛАНС'!E5</f>
        <v>01.01.2012-30.06.2012 г.</v>
      </c>
      <c r="C4" s="621"/>
      <c r="D4" s="526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607</v>
      </c>
      <c r="B5" s="495"/>
      <c r="C5" s="496"/>
      <c r="D5" s="107"/>
      <c r="E5" s="497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>
        <v>711</v>
      </c>
      <c r="D15" s="108">
        <v>711</v>
      </c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711</v>
      </c>
      <c r="D19" s="104">
        <f>D11+D15+D16</f>
        <v>711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604</v>
      </c>
      <c r="D24" s="119">
        <f>SUM(D25:D27)</f>
        <v>604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>
        <f>63+264</f>
        <v>327</v>
      </c>
      <c r="D26" s="108">
        <v>327</v>
      </c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277</v>
      </c>
      <c r="D27" s="108">
        <v>277</v>
      </c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75</v>
      </c>
      <c r="D28" s="108">
        <v>75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2</v>
      </c>
      <c r="D29" s="108">
        <v>2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1133</v>
      </c>
      <c r="D38" s="105">
        <f>SUM(D39:D42)</f>
        <v>1133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>
        <v>2</v>
      </c>
      <c r="D39" s="108">
        <v>2</v>
      </c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1131</v>
      </c>
      <c r="D42" s="108">
        <v>1131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1816</v>
      </c>
      <c r="D43" s="104">
        <f>D24+D28+D29+D31+D30+D32+D33+D38</f>
        <v>1816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2527</v>
      </c>
      <c r="D44" s="103">
        <f>D43+D21+D19+D9</f>
        <v>2527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96</v>
      </c>
      <c r="D68" s="108">
        <v>96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699</v>
      </c>
      <c r="D71" s="105">
        <f>SUM(D72:D74)</f>
        <v>699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>
        <v>669</v>
      </c>
      <c r="D72" s="108">
        <v>669</v>
      </c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30</v>
      </c>
      <c r="D74" s="108">
        <v>30</v>
      </c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17222</v>
      </c>
      <c r="D75" s="103">
        <f>D76+D78</f>
        <v>17222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17222</v>
      </c>
      <c r="D76" s="108">
        <v>17222</v>
      </c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11643</v>
      </c>
      <c r="D85" s="104">
        <f>SUM(D86:D90)+D94</f>
        <v>11643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>
        <v>5524</v>
      </c>
      <c r="D86" s="108">
        <v>5524</v>
      </c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4400</v>
      </c>
      <c r="D87" s="108">
        <v>4400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>
        <v>560</v>
      </c>
      <c r="D88" s="108">
        <v>560</v>
      </c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905</v>
      </c>
      <c r="D89" s="108">
        <v>905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168</v>
      </c>
      <c r="D90" s="103">
        <f>SUM(D91:D93)</f>
        <v>168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2</v>
      </c>
      <c r="D92" s="108">
        <v>2</v>
      </c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166</v>
      </c>
      <c r="D93" s="108">
        <v>166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86</v>
      </c>
      <c r="D94" s="108">
        <v>86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5044</v>
      </c>
      <c r="D95" s="108">
        <v>5044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34608</v>
      </c>
      <c r="D96" s="104">
        <f>D85+D80+D75+D71+D95</f>
        <v>34608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34704</v>
      </c>
      <c r="D97" s="104">
        <f>D96+D68+D66</f>
        <v>34704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622</v>
      </c>
      <c r="D104" s="108"/>
      <c r="E104" s="108"/>
      <c r="F104" s="125">
        <f>C104+D104-E104</f>
        <v>622</v>
      </c>
    </row>
    <row r="105" spans="1:16" ht="12">
      <c r="A105" s="412" t="s">
        <v>774</v>
      </c>
      <c r="B105" s="395" t="s">
        <v>775</v>
      </c>
      <c r="C105" s="103">
        <f>SUM(C102:C104)</f>
        <v>622</v>
      </c>
      <c r="D105" s="103">
        <f>SUM(D102:D104)</f>
        <v>0</v>
      </c>
      <c r="E105" s="103">
        <f>SUM(E102:E104)</f>
        <v>0</v>
      </c>
      <c r="F105" s="103">
        <f>SUM(F102:F104)</f>
        <v>622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777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878</v>
      </c>
      <c r="B109" s="617"/>
      <c r="C109" s="617" t="s">
        <v>380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4" t="s">
        <v>874</v>
      </c>
      <c r="D111" s="605"/>
      <c r="E111" s="605"/>
      <c r="F111" s="60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2204724409449" right="0.11811023622047245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264"/>
  <sheetViews>
    <sheetView zoomScalePageLayoutView="0" workbookViewId="0" topLeftCell="A1">
      <selection activeCell="A33" sqref="A33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382</v>
      </c>
      <c r="B4" s="624" t="str">
        <f>'справка №1-БАЛАНС'!E3</f>
        <v>"МОСТСТРОЙ"АД /в производство по несъстоятелност/</v>
      </c>
      <c r="C4" s="624"/>
      <c r="D4" s="624"/>
      <c r="E4" s="624"/>
      <c r="F4" s="624"/>
      <c r="G4" s="630" t="s">
        <v>2</v>
      </c>
      <c r="H4" s="630"/>
      <c r="I4" s="499">
        <f>'справка №1-БАЛАНС'!H3</f>
        <v>121207124</v>
      </c>
    </row>
    <row r="5" spans="1:9" ht="15">
      <c r="A5" s="500" t="s">
        <v>4</v>
      </c>
      <c r="B5" s="625" t="str">
        <f>'справка №1-БАЛАНС'!E5</f>
        <v>01.01.2012-30.06.2012 г.</v>
      </c>
      <c r="C5" s="625"/>
      <c r="D5" s="625"/>
      <c r="E5" s="625"/>
      <c r="F5" s="625"/>
      <c r="G5" s="628" t="s">
        <v>3</v>
      </c>
      <c r="H5" s="629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780</v>
      </c>
    </row>
    <row r="7" spans="1:9" s="519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790</v>
      </c>
      <c r="B12" s="90" t="s">
        <v>791</v>
      </c>
      <c r="C12" s="439">
        <v>14847</v>
      </c>
      <c r="D12" s="98"/>
      <c r="E12" s="98"/>
      <c r="F12" s="98">
        <v>9857</v>
      </c>
      <c r="G12" s="98"/>
      <c r="H12" s="98">
        <v>9852</v>
      </c>
      <c r="I12" s="434">
        <f>F12+G12-H12</f>
        <v>5</v>
      </c>
    </row>
    <row r="13" spans="1:9" s="520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77</v>
      </c>
      <c r="B16" s="90" t="s">
        <v>797</v>
      </c>
      <c r="C16" s="98">
        <v>50</v>
      </c>
      <c r="D16" s="98"/>
      <c r="E16" s="98"/>
      <c r="F16" s="98">
        <v>11</v>
      </c>
      <c r="G16" s="98"/>
      <c r="H16" s="98">
        <v>10</v>
      </c>
      <c r="I16" s="434">
        <f t="shared" si="0"/>
        <v>1</v>
      </c>
    </row>
    <row r="17" spans="1:9" s="520" customFormat="1" ht="12">
      <c r="A17" s="91" t="s">
        <v>562</v>
      </c>
      <c r="B17" s="92" t="s">
        <v>798</v>
      </c>
      <c r="C17" s="85">
        <f aca="true" t="shared" si="1" ref="C17:H17">C12+C13+C15+C16</f>
        <v>14897</v>
      </c>
      <c r="D17" s="85">
        <f t="shared" si="1"/>
        <v>0</v>
      </c>
      <c r="E17" s="85">
        <f t="shared" si="1"/>
        <v>0</v>
      </c>
      <c r="F17" s="85">
        <f t="shared" si="1"/>
        <v>9868</v>
      </c>
      <c r="G17" s="85">
        <f t="shared" si="1"/>
        <v>0</v>
      </c>
      <c r="H17" s="85">
        <f t="shared" si="1"/>
        <v>9862</v>
      </c>
      <c r="I17" s="434">
        <f t="shared" si="0"/>
        <v>6</v>
      </c>
    </row>
    <row r="18" spans="1:9" s="520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577">
        <v>41146</v>
      </c>
      <c r="B30" s="627"/>
      <c r="C30" s="627"/>
      <c r="D30" s="459" t="s">
        <v>815</v>
      </c>
      <c r="E30" s="626"/>
      <c r="F30" s="626"/>
      <c r="G30" s="626"/>
      <c r="H30" s="420"/>
      <c r="I30" s="626"/>
      <c r="J30" s="626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 t="s">
        <v>859</v>
      </c>
      <c r="E32" s="522"/>
      <c r="F32" s="522"/>
      <c r="G32" s="522" t="s">
        <v>860</v>
      </c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155"/>
  <sheetViews>
    <sheetView zoomScalePageLayoutView="0" workbookViewId="0" topLeftCell="A2">
      <selection activeCell="A2" sqref="A2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1" t="str">
        <f>'справка №1-БАЛАНС'!E3</f>
        <v>"МОСТСТРОЙ"АД /в производство по несъстоятелност/</v>
      </c>
      <c r="C5" s="631"/>
      <c r="D5" s="631"/>
      <c r="E5" s="569" t="s">
        <v>2</v>
      </c>
      <c r="F5" s="451">
        <f>'справка №1-БАЛАНС'!H3</f>
        <v>121207124</v>
      </c>
    </row>
    <row r="6" spans="1:13" ht="15" customHeight="1">
      <c r="A6" s="27" t="s">
        <v>818</v>
      </c>
      <c r="B6" s="632" t="str">
        <f>'справка №1-БАЛАНС'!E5</f>
        <v>01.01.2012-30.06.2012 г.</v>
      </c>
      <c r="C6" s="632"/>
      <c r="D6" s="509"/>
      <c r="E6" s="568" t="s">
        <v>3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>
        <v>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861</v>
      </c>
      <c r="B63" s="40"/>
      <c r="C63" s="441">
        <v>5</v>
      </c>
      <c r="D63" s="441">
        <v>100</v>
      </c>
      <c r="E63" s="441"/>
      <c r="F63" s="443">
        <f>C63-E63</f>
        <v>5</v>
      </c>
    </row>
    <row r="64" spans="1:6" ht="12.75">
      <c r="A64" s="36" t="s">
        <v>865</v>
      </c>
      <c r="B64" s="40"/>
      <c r="C64" s="441"/>
      <c r="D64" s="441">
        <v>99</v>
      </c>
      <c r="E64" s="441"/>
      <c r="F64" s="443">
        <f aca="true" t="shared" si="3" ref="F64:F77">C64-E64</f>
        <v>0</v>
      </c>
    </row>
    <row r="65" spans="1:6" ht="12.75">
      <c r="A65" s="36" t="s">
        <v>866</v>
      </c>
      <c r="B65" s="40"/>
      <c r="C65" s="441"/>
      <c r="D65" s="441">
        <v>99</v>
      </c>
      <c r="E65" s="441"/>
      <c r="F65" s="443">
        <f t="shared" si="3"/>
        <v>0</v>
      </c>
    </row>
    <row r="66" spans="1:6" ht="12.75">
      <c r="A66" s="36" t="s">
        <v>867</v>
      </c>
      <c r="B66" s="40"/>
      <c r="C66" s="441"/>
      <c r="D66" s="441">
        <v>99</v>
      </c>
      <c r="E66" s="441"/>
      <c r="F66" s="443">
        <f t="shared" si="3"/>
        <v>0</v>
      </c>
    </row>
    <row r="67" spans="1:6" ht="12.75">
      <c r="A67" s="36" t="s">
        <v>868</v>
      </c>
      <c r="B67" s="37"/>
      <c r="C67" s="441"/>
      <c r="D67" s="441">
        <v>10</v>
      </c>
      <c r="E67" s="441"/>
      <c r="F67" s="443">
        <f t="shared" si="3"/>
        <v>0</v>
      </c>
    </row>
    <row r="68" spans="1:6" ht="12.75">
      <c r="A68" s="36" t="s">
        <v>869</v>
      </c>
      <c r="B68" s="37"/>
      <c r="C68" s="441">
        <v>1</v>
      </c>
      <c r="D68" s="441"/>
      <c r="E68" s="441"/>
      <c r="F68" s="443">
        <f t="shared" si="3"/>
        <v>1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6</v>
      </c>
      <c r="D78" s="429"/>
      <c r="E78" s="429">
        <f>SUM(E63:E77)</f>
        <v>0</v>
      </c>
      <c r="F78" s="442">
        <f>SUM(F63:F77)</f>
        <v>6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836</v>
      </c>
      <c r="B79" s="39" t="s">
        <v>837</v>
      </c>
      <c r="C79" s="429">
        <f>C78+C61+C44+C27</f>
        <v>6</v>
      </c>
      <c r="D79" s="429"/>
      <c r="E79" s="429">
        <f>E78+E61+E44+E27</f>
        <v>0</v>
      </c>
      <c r="F79" s="442">
        <f>F78+F61+F44+F27</f>
        <v>6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3" t="s">
        <v>845</v>
      </c>
      <c r="D151" s="633"/>
      <c r="E151" s="633"/>
      <c r="F151" s="633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04" t="s">
        <v>859</v>
      </c>
      <c r="D153" s="605"/>
      <c r="E153" s="605"/>
      <c r="F153" s="605"/>
    </row>
    <row r="154" spans="3:6" ht="12.75">
      <c r="C154" s="349"/>
      <c r="D154" s="349"/>
      <c r="E154" s="349"/>
      <c r="F154" s="349"/>
    </row>
    <row r="155" spans="3:6" ht="12.75">
      <c r="C155" s="575" t="s">
        <v>860</v>
      </c>
      <c r="D155" s="349"/>
      <c r="E155" s="349"/>
      <c r="F155" s="349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neli_pc</cp:lastModifiedBy>
  <cp:lastPrinted>2012-08-16T11:41:38Z</cp:lastPrinted>
  <dcterms:created xsi:type="dcterms:W3CDTF">2000-06-29T12:02:40Z</dcterms:created>
  <dcterms:modified xsi:type="dcterms:W3CDTF">2012-09-10T15:11:49Z</dcterms:modified>
  <cp:category/>
  <cp:version/>
  <cp:contentType/>
  <cp:contentStatus/>
</cp:coreProperties>
</file>