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35" windowWidth="15240" windowHeight="8610" tabRatio="57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<sst xmlns="http://schemas.openxmlformats.org/spreadsheetml/2006/main" count="1071" uniqueCount="879">
  <si>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</si>
  <si>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</si>
  <si>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</si>
  <si>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</si>
  <si>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</si>
  <si>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</si>
  <si>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</si>
  <si>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</si>
  <si>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</si>
  <si>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</si>
  <si>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</si>
  <si>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</si>
  <si>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</si>
  <si>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</si>
  <si>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</si>
  <si>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</si>
  <si>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</si>
  <si>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</si>
  <si>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</si>
  <si>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</si>
  <si>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</si>
  <si>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</si>
  <si>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</si>
  <si>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</si>
  <si>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</si>
  <si>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</si>
  <si>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</si>
  <si>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</si>
  <si>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</si>
  <si>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</si>
  <si>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</si>
  <si>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</si>
  <si>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</si>
  <si>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</si>
  <si>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</si>
  <si>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</si>
  <si>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</si>
  <si>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</si>
  <si>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</si>
  <si>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</si>
  <si>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</si>
  <si>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</si>
  <si>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</si>
  <si>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</si>
  <si>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</si>
  <si>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</si>
  <si>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</si>
  <si>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</si>
  <si>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</si>
  <si>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</si>
  <si>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</si>
  <si>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</si>
  <si>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</si>
  <si>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</si>
  <si>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</si>
  <si>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</si>
  <si>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</si>
  <si>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</si>
  <si>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</si>
  <si>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</si>
  <si>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</si>
  <si>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</si>
  <si>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</si>
  <si>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</si>
  <si>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</si>
  <si>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</si>
  <si>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</si>
  <si>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</si>
  <si>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</si>
  <si>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</si>
  <si>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</si>
  <si>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</si>
  <si>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</si>
  <si>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</si>
  <si>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</si>
  <si>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</si>
  <si>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</si>
  <si>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</si>
  <si>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</si>
  <si>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</si>
  <si>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</si>
  <si>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</si>
  <si>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</si>
  <si>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</si>
  <si>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</si>
  <si>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</si>
  <si>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</si>
  <si>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</si>
  <si>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</si>
  <si>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</si>
  <si>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</si>
  <si>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</si>
  <si>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</si>
  <si>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</si>
  <si>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</si>
  <si>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</si>
  <si>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</si>
  <si>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</si>
  <si>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</si>
  <si>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</si>
  <si>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</si>
  <si>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</si>
  <si>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</si>
  <si>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</si>
  <si>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</si>
  <si>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</si>
  <si>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</si>
  <si>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</si>
  <si>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</si>
  <si>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</si>
  <si>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</si>
  <si>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</si>
  <si>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</si>
  <si>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</si>
  <si>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</si>
  <si>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</si>
  <si>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</si>
  <si>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</si>
  <si>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</si>
  <si>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</si>
  <si>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</si>
  <si>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</si>
  <si>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</si>
  <si>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</si>
  <si>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</si>
  <si>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</si>
  <si>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</si>
  <si>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</si>
  <si>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</si>
  <si>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</si>
  <si>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</si>
  <si>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</si>
  <si>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</si>
  <si>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</si>
  <si>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</si>
  <si>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</si>
  <si>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</si>
  <si>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</si>
  <si>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</si>
  <si>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</si>
  <si>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</si>
  <si>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</si>
  <si>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</si>
  <si>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</si>
  <si>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</si>
  <si>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</si>
  <si>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</si>
  <si>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</si>
  <si>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</si>
  <si>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</si>
  <si>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</si>
  <si>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</si>
  <si>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</si>
  <si>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</si>
  <si>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</si>
  <si>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</si>
  <si>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</si>
  <si>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</si>
  <si>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</si>
  <si>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</si>
  <si>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</si>
  <si>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</si>
  <si>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</si>
  <si>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</si>
  <si>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</si>
  <si>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</si>
  <si>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</si>
  <si>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</si>
  <si>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</si>
  <si>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</si>
  <si>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</si>
  <si>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</si>
  <si>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</si>
  <si>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</si>
  <si>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</si>
  <si>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</si>
  <si>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</si>
  <si>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</si>
  <si>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</si>
  <si>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</si>
  <si>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</si>
  <si>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</si>
  <si>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</si>
  <si>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</si>
  <si>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</si>
  <si>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</si>
  <si>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</si>
  <si>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</si>
  <si>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</si>
  <si>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</si>
  <si>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</si>
  <si>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</si>
  <si>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</si>
  <si>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</si>
  <si>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</si>
  <si>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</si>
  <si>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</si>
  <si>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</si>
  <si>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</si>
  <si>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</si>
  <si>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</si>
  <si>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</si>
  <si>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</si>
  <si>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</si>
  <si>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</si>
  <si>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</si>
  <si>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</si>
  <si>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</si>
  <si>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</si>
  <si>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</si>
  <si>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</si>
  <si>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</si>
  <si>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</si>
  <si>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</si>
  <si>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</si>
  <si>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</si>
  <si>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</si>
  <si>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</si>
  <si>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</si>
  <si>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</si>
  <si>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</si>
  <si>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</si>
  <si>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</si>
  <si>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</si>
  <si>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</si>
  <si>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</si>
  <si>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</si>
  <si>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</si>
  <si>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</si>
  <si>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</si>
  <si>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</si>
  <si>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</si>
  <si>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</si>
  <si>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</si>
  <si>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</si>
  <si>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</si>
  <si>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</si>
  <si>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</si>
  <si>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</si>
  <si>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</si>
  <si>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</si>
  <si>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</si>
  <si>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</si>
  <si>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</si>
  <si>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</si>
  <si>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</si>
  <si>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</si>
  <si>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</si>
  <si>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</si>
  <si>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</si>
  <si>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</si>
  <si>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</si>
  <si>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</si>
  <si>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</si>
  <si>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</si>
  <si>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</si>
  <si>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</si>
  <si>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</si>
  <si>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</si>
  <si>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</si>
  <si>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</si>
  <si>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</si>
  <si>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</si>
  <si>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</si>
  <si>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</si>
  <si>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</si>
  <si>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</si>
  <si>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</si>
  <si>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</si>
  <si>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</si>
  <si>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</si>
  <si>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</si>
  <si>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</si>
  <si>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</si>
  <si>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</si>
  <si>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</si>
  <si>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</si>
  <si>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</si>
  <si>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</si>
  <si>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</si>
  <si>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</si>
  <si>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</si>
  <si>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</si>
  <si>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</si>
  <si>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</si>
  <si>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</si>
  <si>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</si>
  <si>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</si>
  <si>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</si>
  <si>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</si>
  <si>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</si>
  <si>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</si>
  <si>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</si>
  <si>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</si>
  <si>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</si>
  <si>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</si>
  <si>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</si>
  <si>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</si>
  <si>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</si>
  <si>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</si>
  <si>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</si>
  <si>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</si>
  <si>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</si>
  <si>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</si>
  <si>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</si>
  <si>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</si>
  <si>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</si>
  <si>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</si>
  <si>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</si>
  <si>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</si>
  <si>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</si>
  <si>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</si>
  <si>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</si>
  <si>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</si>
  <si>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</si>
  <si>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</si>
  <si>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</si>
  <si>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</si>
  <si>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</si>
  <si>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</si>
  <si>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</si>
  <si>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</si>
  <si>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</si>
  <si>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</si>
  <si>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</si>
  <si>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</si>
  <si>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</si>
  <si>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</si>
  <si>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</si>
  <si>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</si>
  <si>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</si>
  <si>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</si>
  <si>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</si>
  <si>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</si>
  <si>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</si>
  <si>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</si>
  <si>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</si>
  <si>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</si>
  <si>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</si>
  <si>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</si>
  <si>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</si>
  <si>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</si>
  <si>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</si>
  <si>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</si>
  <si>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</si>
  <si>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</si>
  <si>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</si>
  <si>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</si>
  <si>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</si>
  <si>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</si>
  <si>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</si>
  <si>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</si>
  <si>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</si>
  <si>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</si>
  <si>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</si>
  <si>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</si>
  <si>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</si>
  <si>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</si>
  <si>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</si>
  <si>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</si>
  <si>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</si>
  <si>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</si>
  <si>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</si>
  <si>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</si>
  <si>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</si>
  <si>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</si>
  <si>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</si>
  <si>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</si>
  <si>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</si>
  <si>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</si>
  <si>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</si>
  <si>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</si>
  <si>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</si>
  <si>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</si>
  <si>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</si>
  <si>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</si>
  <si>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</si>
  <si>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</si>
  <si>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</si>
  <si>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</si>
  <si>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</si>
  <si>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</si>
  <si>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</si>
  <si>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</si>
  <si>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</si>
  <si>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</si>
  <si>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</si>
  <si>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</si>
  <si>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</si>
  <si>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</si>
  <si>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</si>
  <si>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</si>
  <si>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</si>
  <si>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</si>
  <si>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</si>
  <si>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</si>
  <si>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</si>
  <si>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</si>
  <si>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</si>
  <si>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</si>
  <si>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</si>
  <si>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</si>
  <si>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</si>
  <si>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</si>
  <si>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</si>
  <si>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</si>
  <si>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</si>
  <si>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</si>
  <si>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</si>
  <si>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</si>
  <si>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</si>
  <si>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</si>
  <si>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</si>
  <si>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</si>
  <si>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</si>
  <si>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</si>
  <si>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</si>
  <si>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</si>
  <si>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</si>
  <si>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</si>
  <si>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</si>
  <si>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</si>
  <si>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</si>
  <si>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</si>
  <si>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</si>
  <si>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</si>
  <si>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</si>
  <si>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</si>
  <si>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</si>
  <si>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</si>
  <si>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</si>
  <si>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</si>
  <si>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</si>
  <si>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</si>
  <si>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</si>
  <si>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</si>
  <si>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</si>
  <si>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</si>
  <si>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</si>
  <si>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</si>
  <si>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</si>
  <si>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</si>
  <si>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</si>
  <si>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</si>
  <si>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</si>
  <si>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</si>
  <si>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</si>
  <si>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</si>
  <si>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</si>
  <si>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</si>
  <si>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</si>
  <si>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</si>
  <si>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</si>
  <si>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</si>
  <si>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</si>
  <si>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</si>
  <si>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</si>
  <si>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</si>
  <si>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</si>
  <si>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</si>
  <si>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</si>
  <si>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</si>
  <si>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</si>
  <si>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</si>
  <si>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</si>
  <si>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</si>
  <si>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</si>
  <si>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</si>
  <si>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</si>
  <si>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</si>
  <si>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</si>
  <si>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</si>
  <si>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</si>
  <si>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</si>
  <si>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</si>
  <si>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</si>
  <si>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</si>
  <si>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</si>
  <si>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</si>
  <si>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</si>
  <si>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</si>
  <si>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</si>
  <si>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</si>
  <si>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</si>
  <si>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</si>
  <si>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</si>
  <si>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</si>
  <si>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</si>
  <si>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</si>
  <si>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</si>
  <si>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</si>
  <si>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</si>
  <si>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</si>
  <si>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</si>
  <si>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</si>
  <si>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</si>
  <si>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</si>
  <si>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</si>
  <si>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</si>
  <si>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</si>
  <si>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</si>
  <si>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</si>
  <si>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</si>
  <si>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</si>
  <si>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</si>
  <si>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</si>
  <si>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</si>
  <si>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</si>
  <si>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</si>
  <si>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</si>
  <si>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</si>
  <si>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</si>
  <si>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</si>
  <si>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</si>
  <si>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</si>
  <si>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</si>
  <si>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</si>
  <si>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</si>
  <si>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</si>
  <si>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</si>
  <si>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</si>
  <si>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</si>
  <si>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</si>
  <si>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</si>
  <si>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</si>
  <si>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</si>
  <si>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</si>
  <si>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</si>
  <si>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</si>
  <si>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</si>
  <si>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</si>
  <si>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</si>
  <si>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</si>
  <si>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</si>
  <si>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</si>
  <si>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</si>
  <si>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</si>
  <si>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</si>
  <si>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</si>
  <si>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</si>
  <si>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</si>
  <si>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</si>
  <si>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</si>
  <si>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</si>
  <si>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</si>
  <si>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</si>
  <si>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</si>
  <si>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</si>
  <si>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</si>
  <si>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</si>
  <si>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</si>
  <si>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</si>
  <si>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</si>
  <si>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</si>
  <si>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</si>
  <si>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</si>
  <si>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</si>
  <si>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</si>
  <si>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</si>
  <si>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</si>
  <si>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</si>
  <si>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</si>
  <si>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</si>
  <si>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</si>
  <si>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</si>
  <si>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</si>
  <si>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</si>
  <si>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</si>
  <si>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</si>
  <si>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</si>
  <si>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</si>
  <si>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</si>
  <si>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</si>
  <si>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</si>
  <si>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</si>
  <si>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</si>
  <si>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</si>
  <si>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</si>
  <si>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</si>
  <si>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</si>
  <si>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</si>
  <si>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</si>
  <si>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</si>
  <si>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</si>
  <si>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</si>
  <si>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</si>
  <si>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</si>
  <si>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</si>
  <si>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</si>
  <si>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</si>
  <si>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</si>
  <si>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</si>
  <si>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</si>
  <si>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</si>
  <si>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</si>
  <si>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</si>
  <si>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</si>
  <si>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</si>
  <si>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</si>
  <si>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</si>
  <si>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</si>
  <si>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</si>
  <si>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</si>
  <si>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</si>
  <si>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</si>
  <si>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</si>
  <si>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</si>
  <si>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</si>
  <si>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</si>
  <si>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</si>
  <si>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</si>
  <si>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</si>
  <si>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</si>
  <si>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</si>
  <si>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</si>
  <si>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</si>
  <si>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</si>
  <si>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</si>
  <si>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</si>
  <si>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</si>
  <si>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</si>
  <si>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</si>
  <si>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</si>
  <si>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</si>
  <si>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</si>
  <si>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</si>
  <si>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</si>
  <si>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</si>
  <si>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</si>
  <si>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</si>
  <si>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</si>
  <si>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</si>
  <si>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</si>
  <si>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</si>
  <si>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</si>
  <si>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</si>
  <si>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</si>
  <si>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</si>
  <si>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</si>
  <si>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</si>
  <si>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</si>
  <si>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</si>
  <si>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</si>
  <si>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</si>
  <si>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</si>
  <si>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</si>
  <si>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</si>
  <si>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</si>
  <si>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</si>
  <si>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</si>
  <si>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</si>
  <si>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</si>
  <si>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</si>
  <si>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</si>
  <si>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</si>
  <si>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</si>
  <si>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</si>
  <si>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</si>
  <si>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</si>
  <si>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</si>
  <si>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</si>
  <si>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</si>
  <si>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</si>
  <si>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</si>
  <si>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</si>
  <si>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</si>
  <si>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</si>
  <si>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</si>
  <si>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</si>
  <si>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</si>
  <si>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</si>
  <si>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</si>
  <si>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</si>
  <si>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</si>
  <si>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</si>
  <si>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</si>
  <si>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</si>
  <si>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</si>
  <si>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</si>
  <si>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</si>
  <si>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</si>
  <si>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</si>
  <si>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</si>
  <si>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</si>
  <si>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</si>
  <si>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</si>
  <si>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</si>
  <si>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</si>
  <si>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</si>
  <si>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</si>
  <si>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</si>
  <si>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</si>
  <si>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</si>
  <si>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</si>
  <si>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</si>
  <si>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</si>
  <si>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</si>
  <si>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</si>
  <si>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</si>
  <si>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</si>
  <si>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</si>
  <si>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</si>
  <si>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</si>
  <si>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</si>
  <si>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</si>
  <si>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</si>
  <si>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</si>
  <si>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</si>
  <si>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</si>
  <si>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</si>
  <si>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</si>
  <si>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</si>
  <si>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</si>
  <si>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</si>
  <si>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</si>
  <si>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</si>
  <si>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</si>
  <si>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</si>
  <si>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</si>
  <si>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</si>
  <si>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</si>
  <si>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</si>
  <si>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</si>
  <si>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</si>
  <si>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</si>
  <si>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</si>
  <si>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</si>
  <si>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</si>
  <si>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</si>
  <si>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</si>
  <si>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</si>
  <si>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</si>
  <si>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</si>
  <si>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</si>
  <si>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</si>
  <si>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</si>
  <si>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</si>
  <si>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</si>
  <si>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</si>
  <si>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</si>
  <si>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</si>
  <si>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</si>
  <si>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</si>
  <si>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</si>
  <si>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</si>
  <si>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</si>
  <si>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</si>
  <si>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</si>
  <si>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</si>
  <si>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</si>
  <si>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</si>
  <si>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</si>
  <si>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</si>
  <si>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</si>
  <si>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</si>
  <si>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</si>
  <si>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</si>
  <si>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</si>
  <si>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</si>
  <si>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</si>
  <si>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</si>
  <si>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</si>
  <si>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</si>
  <si>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</si>
  <si>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</si>
  <si>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</si>
  <si>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</si>
  <si>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</si>
  <si>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</si>
  <si>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</si>
  <si>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</si>
  <si>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</si>
  <si>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</si>
  <si>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</si>
  <si>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</si>
  <si>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</si>
  <si>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</si>
  <si>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</si>
  <si>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</si>
  <si>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</si>
  <si>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</si>
  <si>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</si>
  <si>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</si>
  <si>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</si>
  <si>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</si>
  <si>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</si>
  <si>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</si>
  <si>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</si>
  <si>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</si>
  <si>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</si>
  <si>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</si>
  <si>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</si>
  <si>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</si>
  <si>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</si>
  <si>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</si>
  <si>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</si>
  <si>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</si>
  <si>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</si>
  <si>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</si>
  <si>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</si>
  <si>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</si>
  <si>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</si>
  <si>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</si>
  <si>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</si>
  <si>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</si>
  <si>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</si>
  <si>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</si>
  <si>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</si>
  <si>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</si>
  <si>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</si>
  <si>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</si>
  <si>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</si>
  <si>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</si>
  <si>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</si>
  <si>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</si>
  <si>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</si>
  <si>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</si>
  <si>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</si>
  <si>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</si>
  <si>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</si>
  <si>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</si>
  <si>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</si>
  <si>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</si>
  <si>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</si>
  <si>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</si>
  <si>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</si>
  <si>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</si>
  <si>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</si>
  <si>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</si>
  <si>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</si>
  <si>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</si>
  <si>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</si>
  <si>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</si>
  <si>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</si>
  <si>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</si>
  <si>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</si>
  <si>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</si>
  <si>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</si>
  <si>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</si>
  <si>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</si>
  <si>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</si>
  <si>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</si>
  <si>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</si>
  <si>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</si>
  <si>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</si>
  <si>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</si>
  <si>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</si>
  <si>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</si>
  <si>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</si>
  <si>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</si>
  <si>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</si>
  <si>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</si>
  <si>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</si>
  <si>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</si>
  <si>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</si>
  <si>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1199-1</t>
  </si>
  <si>
    <t xml:space="preserve"> НЕКОНСОЛИДИРАН</t>
  </si>
  <si>
    <t xml:space="preserve">Вид на отчета: консолидиран : </t>
  </si>
  <si>
    <t>6.</t>
  </si>
  <si>
    <t>9.</t>
  </si>
  <si>
    <t>10.</t>
  </si>
  <si>
    <t>11.</t>
  </si>
  <si>
    <t>12.</t>
  </si>
  <si>
    <t>13.</t>
  </si>
  <si>
    <t>14.</t>
  </si>
  <si>
    <t>15.</t>
  </si>
  <si>
    <t>АРТАНЕС МАЙНИНГ ГРУП АД</t>
  </si>
  <si>
    <t>01.01.2011-30.09.2011</t>
  </si>
  <si>
    <t>Дата на съставяне: 19.10.2011 год</t>
  </si>
  <si>
    <t>19.10.2011г.</t>
  </si>
  <si>
    <t>/Б.Борисова-Изп.директор на "Енида Инженеринг" АД/</t>
  </si>
  <si>
    <t>/Прокопи Прокопиев/</t>
  </si>
  <si>
    <t xml:space="preserve">Дата на съставяне:19.10.2011 год.                                       </t>
  </si>
  <si>
    <t xml:space="preserve">Дата  на съставяне: 19.10.2011г.                                                                                                                      </t>
  </si>
  <si>
    <t xml:space="preserve">Дата на съставяне:19.10.2011                        </t>
  </si>
  <si>
    <t>Дата на съставяне:19.10.2011</t>
  </si>
  <si>
    <t>Дата на съставяне: 19.10.2011г.</t>
  </si>
  <si>
    <t xml:space="preserve">                                                  Съставител:……………                         Ръководител:………………</t>
  </si>
  <si>
    <t>/Б.Борисова-Изп.д-р Енида инженеринг АД/                /Прокопи Прокопиев/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</si>
</sst>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4" fillId="0" borderId="0" xfId="58" applyFont="1" applyAlignment="1">
      <alignment horizontal="center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75" zoomScaleNormal="75" zoomScalePageLayoutView="0" workbookViewId="0" topLeftCell="A1">
      <selection activeCell="E106" sqref="E106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1" t="s">
        <v>866</v>
      </c>
      <c r="F3" s="217" t="s">
        <v>2</v>
      </c>
      <c r="G3" s="172"/>
      <c r="H3" s="460">
        <v>201539846</v>
      </c>
    </row>
    <row r="4" spans="1:8" ht="15">
      <c r="A4" s="575" t="s">
        <v>857</v>
      </c>
      <c r="B4" s="581"/>
      <c r="C4" s="581"/>
      <c r="D4" s="581"/>
      <c r="E4" s="503" t="s">
        <v>856</v>
      </c>
      <c r="F4" s="577" t="s">
        <v>3</v>
      </c>
      <c r="G4" s="578"/>
      <c r="H4" s="460" t="s">
        <v>855</v>
      </c>
    </row>
    <row r="5" spans="1:8" ht="15">
      <c r="A5" s="575" t="s">
        <v>4</v>
      </c>
      <c r="B5" s="576"/>
      <c r="C5" s="576"/>
      <c r="D5" s="576"/>
      <c r="E5" s="504" t="s">
        <v>867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5" t="s">
        <v>15</v>
      </c>
      <c r="B9" s="229"/>
      <c r="C9" s="230"/>
      <c r="D9" s="231"/>
      <c r="E9" s="443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2000</v>
      </c>
      <c r="H11" s="152"/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>
        <v>2000</v>
      </c>
      <c r="H12" s="153"/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2000</v>
      </c>
      <c r="H17" s="154">
        <f>H11+H14+H15+H16</f>
        <v>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>
        <v>1565</v>
      </c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1565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-12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-12</v>
      </c>
      <c r="H33" s="154">
        <f>H27+H31+H32</f>
        <v>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844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1988</v>
      </c>
      <c r="H36" s="154">
        <f>H25+H17+H33</f>
        <v>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4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4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1565</v>
      </c>
      <c r="D55" s="155">
        <f>D19+D20+D21+D27+D32+D45+D51+D53+D54</f>
        <v>0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49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2</v>
      </c>
      <c r="H61" s="154">
        <f>SUM(H62:H68)</f>
        <v>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</v>
      </c>
      <c r="H66" s="152"/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>
        <v>1</v>
      </c>
      <c r="H67" s="152"/>
    </row>
    <row r="68" spans="1:8" ht="15">
      <c r="A68" s="235" t="s">
        <v>210</v>
      </c>
      <c r="B68" s="241" t="s">
        <v>211</v>
      </c>
      <c r="C68" s="151"/>
      <c r="D68" s="151"/>
      <c r="E68" s="237" t="s">
        <v>212</v>
      </c>
      <c r="F68" s="242" t="s">
        <v>213</v>
      </c>
      <c r="G68" s="152"/>
      <c r="H68" s="152"/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3</v>
      </c>
      <c r="H69" s="152"/>
    </row>
    <row r="70" spans="1:8" ht="15">
      <c r="A70" s="235" t="s">
        <v>217</v>
      </c>
      <c r="B70" s="241" t="s">
        <v>218</v>
      </c>
      <c r="C70" s="151">
        <v>112</v>
      </c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5</v>
      </c>
      <c r="H71" s="161">
        <f>H59+H60+H61+H69+H70</f>
        <v>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311</v>
      </c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/>
      <c r="D74" s="151"/>
      <c r="E74" s="237" t="s">
        <v>230</v>
      </c>
      <c r="F74" s="280" t="s">
        <v>231</v>
      </c>
      <c r="G74" s="152">
        <v>0</v>
      </c>
      <c r="H74" s="152"/>
    </row>
    <row r="75" spans="1:15" ht="15">
      <c r="A75" s="235" t="s">
        <v>75</v>
      </c>
      <c r="B75" s="249" t="s">
        <v>232</v>
      </c>
      <c r="C75" s="155">
        <f>SUM(C67:C74)</f>
        <v>423</v>
      </c>
      <c r="D75" s="155">
        <f>SUM(D67:D74)</f>
        <v>0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5</v>
      </c>
      <c r="H79" s="162">
        <f>H71+H74+H75+H76</f>
        <v>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5</v>
      </c>
      <c r="D88" s="151"/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5</v>
      </c>
      <c r="D91" s="155">
        <f>SUM(D87:D90)</f>
        <v>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428</v>
      </c>
      <c r="D93" s="155">
        <f>D64+D75+D84+D91+D92</f>
        <v>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267</v>
      </c>
      <c r="B94" s="288" t="s">
        <v>268</v>
      </c>
      <c r="C94" s="164">
        <f>C93+C55</f>
        <v>1993</v>
      </c>
      <c r="D94" s="164">
        <f>D93+D55</f>
        <v>0</v>
      </c>
      <c r="E94" s="448" t="s">
        <v>269</v>
      </c>
      <c r="F94" s="289" t="s">
        <v>270</v>
      </c>
      <c r="G94" s="165">
        <f>G36+G39+G55+G79</f>
        <v>1993</v>
      </c>
      <c r="H94" s="165">
        <f>H36+H39+H55+H79</f>
        <v>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5" t="s">
        <v>868</v>
      </c>
      <c r="B96" s="432"/>
      <c r="C96" s="579" t="s">
        <v>877</v>
      </c>
      <c r="D96" s="579"/>
      <c r="E96" s="579"/>
      <c r="F96" s="170"/>
      <c r="G96" s="171"/>
      <c r="H96" s="172"/>
      <c r="M96" s="157"/>
    </row>
    <row r="97" spans="1:13" ht="15">
      <c r="A97" s="431"/>
      <c r="B97" s="45"/>
      <c r="C97" s="45"/>
      <c r="D97" s="1"/>
      <c r="E97" s="45" t="s">
        <v>878</v>
      </c>
      <c r="F97" s="170"/>
      <c r="G97" s="171"/>
      <c r="H97" s="172"/>
      <c r="M97" s="157"/>
    </row>
    <row r="98" spans="1:13" ht="15">
      <c r="A98" s="45"/>
      <c r="B98" s="432"/>
      <c r="C98" s="579"/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/>
      <c r="D100" s="580"/>
      <c r="E100" s="580"/>
    </row>
    <row r="102" ht="12.75">
      <c r="E102" s="176"/>
    </row>
    <row r="104" ht="12.75">
      <c r="M104" s="157"/>
    </row>
    <row r="105" ht="15">
      <c r="A105" s="431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C96:E96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8" bottom="0.38" header="0.17" footer="0.17"/>
  <pageSetup fitToHeight="1000" horizontalDpi="300" verticalDpi="300" orientation="landscape" paperSize="9" scale="7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9">
      <selection activeCell="H20" sqref="H20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272</v>
      </c>
      <c r="B1" s="462"/>
      <c r="C1" s="463"/>
      <c r="D1" s="464"/>
      <c r="E1" s="465"/>
      <c r="F1" s="465"/>
      <c r="G1" s="543"/>
      <c r="H1" s="543"/>
    </row>
    <row r="2" spans="1:8" ht="15">
      <c r="A2" s="466" t="s">
        <v>1</v>
      </c>
      <c r="B2" s="584" t="str">
        <f>'справка №1-БАЛАНС'!E3</f>
        <v>АРТАНЕС МАЙНИНГ ГРУП АД</v>
      </c>
      <c r="C2" s="584"/>
      <c r="D2" s="584"/>
      <c r="E2" s="584"/>
      <c r="F2" s="586" t="s">
        <v>2</v>
      </c>
      <c r="G2" s="586"/>
      <c r="H2" s="525">
        <f>'справка №1-БАЛАНС'!H3</f>
        <v>201539846</v>
      </c>
    </row>
    <row r="3" spans="1:8" ht="15">
      <c r="A3" s="466" t="s">
        <v>273</v>
      </c>
      <c r="B3" s="584" t="str">
        <f>'справка №1-БАЛАНС'!E4</f>
        <v> НЕКОНСОЛИДИРАН</v>
      </c>
      <c r="C3" s="584"/>
      <c r="D3" s="584"/>
      <c r="E3" s="584"/>
      <c r="F3" s="545" t="s">
        <v>3</v>
      </c>
      <c r="G3" s="526"/>
      <c r="H3" s="526" t="str">
        <f>'справка №1-БАЛАНС'!H4</f>
        <v>1199-1</v>
      </c>
    </row>
    <row r="4" spans="1:8" ht="17.25" customHeight="1">
      <c r="A4" s="466" t="s">
        <v>4</v>
      </c>
      <c r="B4" s="585" t="str">
        <f>'справка №1-БАЛАНС'!E5</f>
        <v>01.01.2011-30.09.2011</v>
      </c>
      <c r="C4" s="585"/>
      <c r="D4" s="585"/>
      <c r="E4" s="314"/>
      <c r="F4" s="465"/>
      <c r="G4" s="543"/>
      <c r="H4" s="546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7"/>
      <c r="H7" s="547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7"/>
      <c r="H8" s="547"/>
    </row>
    <row r="9" spans="1:8" ht="12">
      <c r="A9" s="298" t="s">
        <v>281</v>
      </c>
      <c r="B9" s="299" t="s">
        <v>282</v>
      </c>
      <c r="C9" s="46"/>
      <c r="D9" s="46"/>
      <c r="E9" s="298" t="s">
        <v>283</v>
      </c>
      <c r="F9" s="548" t="s">
        <v>284</v>
      </c>
      <c r="G9" s="549"/>
      <c r="H9" s="549"/>
    </row>
    <row r="10" spans="1:8" ht="12">
      <c r="A10" s="298" t="s">
        <v>285</v>
      </c>
      <c r="B10" s="299" t="s">
        <v>286</v>
      </c>
      <c r="C10" s="46">
        <v>8</v>
      </c>
      <c r="D10" s="46"/>
      <c r="E10" s="298" t="s">
        <v>287</v>
      </c>
      <c r="F10" s="548" t="s">
        <v>288</v>
      </c>
      <c r="G10" s="549"/>
      <c r="H10" s="549"/>
    </row>
    <row r="11" spans="1:8" ht="12">
      <c r="A11" s="298" t="s">
        <v>289</v>
      </c>
      <c r="B11" s="299" t="s">
        <v>290</v>
      </c>
      <c r="C11" s="46"/>
      <c r="D11" s="46"/>
      <c r="E11" s="300" t="s">
        <v>291</v>
      </c>
      <c r="F11" s="548" t="s">
        <v>292</v>
      </c>
      <c r="G11" s="549"/>
      <c r="H11" s="549"/>
    </row>
    <row r="12" spans="1:8" ht="12">
      <c r="A12" s="298" t="s">
        <v>293</v>
      </c>
      <c r="B12" s="299" t="s">
        <v>294</v>
      </c>
      <c r="C12" s="46">
        <v>7</v>
      </c>
      <c r="D12" s="46"/>
      <c r="E12" s="300" t="s">
        <v>77</v>
      </c>
      <c r="F12" s="548" t="s">
        <v>295</v>
      </c>
      <c r="G12" s="549"/>
      <c r="H12" s="549"/>
    </row>
    <row r="13" spans="1:18" ht="12">
      <c r="A13" s="298" t="s">
        <v>296</v>
      </c>
      <c r="B13" s="299" t="s">
        <v>297</v>
      </c>
      <c r="C13" s="46">
        <v>1</v>
      </c>
      <c r="D13" s="46"/>
      <c r="E13" s="301" t="s">
        <v>50</v>
      </c>
      <c r="F13" s="550" t="s">
        <v>298</v>
      </c>
      <c r="G13" s="547">
        <f>SUM(G9:G12)</f>
        <v>0</v>
      </c>
      <c r="H13" s="547">
        <f>SUM(H9:H12)</f>
        <v>0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299</v>
      </c>
      <c r="B14" s="299" t="s">
        <v>300</v>
      </c>
      <c r="C14" s="46"/>
      <c r="D14" s="46"/>
      <c r="E14" s="300"/>
      <c r="F14" s="551"/>
      <c r="G14" s="552"/>
      <c r="H14" s="552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3" t="s">
        <v>304</v>
      </c>
      <c r="G15" s="549"/>
      <c r="H15" s="549"/>
    </row>
    <row r="16" spans="1:8" ht="12">
      <c r="A16" s="298" t="s">
        <v>305</v>
      </c>
      <c r="B16" s="299" t="s">
        <v>306</v>
      </c>
      <c r="C16" s="47"/>
      <c r="D16" s="47"/>
      <c r="E16" s="298" t="s">
        <v>307</v>
      </c>
      <c r="F16" s="551" t="s">
        <v>308</v>
      </c>
      <c r="G16" s="554"/>
      <c r="H16" s="554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2"/>
      <c r="H17" s="552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2"/>
      <c r="H18" s="552"/>
    </row>
    <row r="19" spans="1:15" ht="12">
      <c r="A19" s="301" t="s">
        <v>50</v>
      </c>
      <c r="B19" s="303" t="s">
        <v>314</v>
      </c>
      <c r="C19" s="49">
        <f>SUM(C9:C15)+C16</f>
        <v>16</v>
      </c>
      <c r="D19" s="49">
        <f>SUM(D9:D15)+D16</f>
        <v>0</v>
      </c>
      <c r="E19" s="304" t="s">
        <v>315</v>
      </c>
      <c r="F19" s="551" t="s">
        <v>316</v>
      </c>
      <c r="G19" s="549">
        <v>4</v>
      </c>
      <c r="H19" s="549"/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317</v>
      </c>
      <c r="F20" s="551" t="s">
        <v>318</v>
      </c>
      <c r="G20" s="549"/>
      <c r="H20" s="549"/>
    </row>
    <row r="21" spans="1:8" ht="24">
      <c r="A21" s="296" t="s">
        <v>319</v>
      </c>
      <c r="B21" s="305"/>
      <c r="C21" s="315"/>
      <c r="D21" s="315"/>
      <c r="E21" s="298" t="s">
        <v>320</v>
      </c>
      <c r="F21" s="551" t="s">
        <v>321</v>
      </c>
      <c r="G21" s="549"/>
      <c r="H21" s="549"/>
    </row>
    <row r="22" spans="1:8" ht="24">
      <c r="A22" s="304" t="s">
        <v>322</v>
      </c>
      <c r="B22" s="305" t="s">
        <v>323</v>
      </c>
      <c r="C22" s="46"/>
      <c r="D22" s="46"/>
      <c r="E22" s="304" t="s">
        <v>324</v>
      </c>
      <c r="F22" s="551" t="s">
        <v>325</v>
      </c>
      <c r="G22" s="549"/>
      <c r="H22" s="549"/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1" t="s">
        <v>329</v>
      </c>
      <c r="G23" s="549"/>
      <c r="H23" s="549"/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3" t="s">
        <v>332</v>
      </c>
      <c r="G24" s="547">
        <f>SUM(G19:G23)</f>
        <v>4</v>
      </c>
      <c r="H24" s="547">
        <f>SUM(H19:H23)</f>
        <v>0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2"/>
      <c r="H25" s="552"/>
    </row>
    <row r="26" spans="1:14" ht="12">
      <c r="A26" s="301" t="s">
        <v>75</v>
      </c>
      <c r="B26" s="306" t="s">
        <v>334</v>
      </c>
      <c r="C26" s="49">
        <f>SUM(C22:C25)</f>
        <v>0</v>
      </c>
      <c r="D26" s="49">
        <f>SUM(D22:D25)</f>
        <v>0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335</v>
      </c>
      <c r="B28" s="293" t="s">
        <v>336</v>
      </c>
      <c r="C28" s="50">
        <f>C26+C19</f>
        <v>16</v>
      </c>
      <c r="D28" s="50">
        <f>D26+D19</f>
        <v>0</v>
      </c>
      <c r="E28" s="127" t="s">
        <v>337</v>
      </c>
      <c r="F28" s="553" t="s">
        <v>338</v>
      </c>
      <c r="G28" s="547">
        <f>G13+G15+G24</f>
        <v>4</v>
      </c>
      <c r="H28" s="547">
        <f>H13+H15+H24</f>
        <v>0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0</v>
      </c>
      <c r="E30" s="127" t="s">
        <v>341</v>
      </c>
      <c r="F30" s="553" t="s">
        <v>342</v>
      </c>
      <c r="G30" s="53">
        <f>IF((C28-G28)&gt;0,C28-G28,0)</f>
        <v>12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845</v>
      </c>
      <c r="B31" s="306" t="s">
        <v>343</v>
      </c>
      <c r="C31" s="46"/>
      <c r="D31" s="46"/>
      <c r="E31" s="296" t="s">
        <v>848</v>
      </c>
      <c r="F31" s="551" t="s">
        <v>344</v>
      </c>
      <c r="G31" s="549"/>
      <c r="H31" s="549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1" t="s">
        <v>348</v>
      </c>
      <c r="G32" s="549"/>
      <c r="H32" s="549"/>
    </row>
    <row r="33" spans="1:18" ht="12">
      <c r="A33" s="128" t="s">
        <v>349</v>
      </c>
      <c r="B33" s="306" t="s">
        <v>350</v>
      </c>
      <c r="C33" s="49">
        <f>C28+C31+C32</f>
        <v>16</v>
      </c>
      <c r="D33" s="49">
        <f>D28+D31+D32</f>
        <v>0</v>
      </c>
      <c r="E33" s="127" t="s">
        <v>351</v>
      </c>
      <c r="F33" s="553" t="s">
        <v>352</v>
      </c>
      <c r="G33" s="53">
        <f>G32+G31+G28</f>
        <v>4</v>
      </c>
      <c r="H33" s="53">
        <f>H32+H31+H28</f>
        <v>0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0</v>
      </c>
      <c r="E34" s="128" t="s">
        <v>355</v>
      </c>
      <c r="F34" s="553" t="s">
        <v>356</v>
      </c>
      <c r="G34" s="547">
        <f>IF((C33-G33)&gt;0,C33-G33,0)</f>
        <v>12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359</v>
      </c>
      <c r="B36" s="305" t="s">
        <v>360</v>
      </c>
      <c r="C36" s="46"/>
      <c r="D36" s="46"/>
      <c r="E36" s="308"/>
      <c r="F36" s="304"/>
      <c r="G36" s="552"/>
      <c r="H36" s="552"/>
    </row>
    <row r="37" spans="1:8" ht="24">
      <c r="A37" s="309" t="s">
        <v>361</v>
      </c>
      <c r="B37" s="310" t="s">
        <v>362</v>
      </c>
      <c r="C37" s="430"/>
      <c r="D37" s="430"/>
      <c r="E37" s="308"/>
      <c r="F37" s="556"/>
      <c r="G37" s="552"/>
      <c r="H37" s="552"/>
    </row>
    <row r="38" spans="1:8" ht="12">
      <c r="A38" s="311" t="s">
        <v>363</v>
      </c>
      <c r="B38" s="310" t="s">
        <v>364</v>
      </c>
      <c r="C38" s="126"/>
      <c r="D38" s="126"/>
      <c r="E38" s="308"/>
      <c r="F38" s="556"/>
      <c r="G38" s="552"/>
      <c r="H38" s="552"/>
    </row>
    <row r="39" spans="1:18" ht="12">
      <c r="A39" s="312" t="s">
        <v>365</v>
      </c>
      <c r="B39" s="129" t="s">
        <v>366</v>
      </c>
      <c r="C39" s="459">
        <f>+IF((G33-C33-C35)&gt;0,G33-C33-C35,0)</f>
        <v>0</v>
      </c>
      <c r="D39" s="459">
        <f>+IF((H33-D33-D35)&gt;0,H33-D33-D35,0)</f>
        <v>0</v>
      </c>
      <c r="E39" s="313" t="s">
        <v>367</v>
      </c>
      <c r="F39" s="557" t="s">
        <v>368</v>
      </c>
      <c r="G39" s="558">
        <f>IF(G34&gt;0,IF(C35+G34&lt;0,0,C35+G34),IF(C34-C35&lt;0,C35-C34,0))</f>
        <v>12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7" t="s">
        <v>371</v>
      </c>
      <c r="G40" s="549"/>
      <c r="H40" s="549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374</v>
      </c>
      <c r="F41" s="570" t="s">
        <v>375</v>
      </c>
      <c r="G41" s="52">
        <f>IF(C39=0,IF(G39-G40&gt;0,G39-G40+C40,0),IF(C39-C40&lt;0,C40-C39+G40,0))</f>
        <v>12</v>
      </c>
      <c r="H41" s="52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376</v>
      </c>
      <c r="B42" s="292" t="s">
        <v>377</v>
      </c>
      <c r="C42" s="53">
        <f>C33+C35+C39</f>
        <v>16</v>
      </c>
      <c r="D42" s="53">
        <f>D33+D35+D39</f>
        <v>0</v>
      </c>
      <c r="E42" s="128" t="s">
        <v>378</v>
      </c>
      <c r="F42" s="129" t="s">
        <v>379</v>
      </c>
      <c r="G42" s="53">
        <f>G39+G33</f>
        <v>16</v>
      </c>
      <c r="H42" s="53">
        <f>H39+H33</f>
        <v>0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87" t="s">
        <v>854</v>
      </c>
      <c r="B45" s="587"/>
      <c r="C45" s="587"/>
      <c r="D45" s="587"/>
      <c r="E45" s="587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2" t="s">
        <v>271</v>
      </c>
      <c r="B48" s="574" t="s">
        <v>869</v>
      </c>
      <c r="C48" s="427" t="s">
        <v>380</v>
      </c>
      <c r="D48" s="582"/>
      <c r="E48" s="582"/>
      <c r="F48" s="582"/>
      <c r="G48" s="582"/>
      <c r="H48" s="582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 t="s">
        <v>870</v>
      </c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780</v>
      </c>
      <c r="D50" s="583"/>
      <c r="E50" s="583"/>
      <c r="F50" s="583"/>
      <c r="G50" s="583"/>
      <c r="H50" s="583"/>
    </row>
    <row r="51" spans="1:8" ht="12">
      <c r="A51" s="563"/>
      <c r="B51" s="559"/>
      <c r="C51" s="425" t="s">
        <v>871</v>
      </c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81" bottom="0.22" header="0.5118110236220472" footer="0.15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7">
      <selection activeCell="C26" sqref="C26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382</v>
      </c>
      <c r="B4" s="469" t="str">
        <f>'справка №1-БАЛАНС'!E3</f>
        <v>АРТАНЕС МАЙНИНГ ГРУП АД</v>
      </c>
      <c r="C4" s="540" t="s">
        <v>2</v>
      </c>
      <c r="D4" s="540">
        <f>'справка №1-БАЛАНС'!H3</f>
        <v>201539846</v>
      </c>
      <c r="E4" s="323"/>
      <c r="F4" s="323"/>
    </row>
    <row r="5" spans="1:4" ht="15">
      <c r="A5" s="469" t="s">
        <v>273</v>
      </c>
      <c r="B5" s="469" t="str">
        <f>'справка №1-БАЛАНС'!E4</f>
        <v> НЕКОНСОЛИДИРАН</v>
      </c>
      <c r="C5" s="541" t="s">
        <v>3</v>
      </c>
      <c r="D5" s="540" t="str">
        <f>'справка №1-БАЛАНС'!H4</f>
        <v>1199-1</v>
      </c>
    </row>
    <row r="6" spans="1:6" ht="12" customHeight="1">
      <c r="A6" s="470" t="s">
        <v>4</v>
      </c>
      <c r="B6" s="505" t="str">
        <f>'справка №1-БАЛАНС'!E5</f>
        <v>01.01.2011-30.09.2011</v>
      </c>
      <c r="C6" s="471"/>
      <c r="D6" s="472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0</v>
      </c>
      <c r="D10" s="54"/>
      <c r="E10" s="130"/>
      <c r="F10" s="130"/>
    </row>
    <row r="11" spans="1:13" ht="12">
      <c r="A11" s="332" t="s">
        <v>387</v>
      </c>
      <c r="B11" s="333" t="s">
        <v>388</v>
      </c>
      <c r="C11" s="54">
        <v>-4</v>
      </c>
      <c r="D11" s="54"/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-7</v>
      </c>
      <c r="D13" s="54"/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-4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-15</v>
      </c>
      <c r="D20" s="55">
        <f>SUM(D10:D19)</f>
        <v>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-1872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>
        <v>-120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11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>
        <v>1</v>
      </c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-1980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>
        <v>2000</v>
      </c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2000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5</v>
      </c>
      <c r="D43" s="55">
        <f>D42+D32+D20</f>
        <v>0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/>
      <c r="D44" s="132"/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5</v>
      </c>
      <c r="D45" s="55">
        <f>D44+D43</f>
        <v>0</v>
      </c>
      <c r="E45" s="130"/>
      <c r="F45" s="130"/>
      <c r="G45" s="133"/>
      <c r="H45" s="133"/>
    </row>
    <row r="46" spans="1:8" ht="15">
      <c r="A46" s="332" t="s">
        <v>454</v>
      </c>
      <c r="B46" s="338" t="s">
        <v>455</v>
      </c>
      <c r="C46" s="151">
        <v>5</v>
      </c>
      <c r="D46" s="56"/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4" t="s">
        <v>872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380</v>
      </c>
      <c r="C50" s="588"/>
      <c r="D50" s="588"/>
      <c r="G50" s="133"/>
      <c r="H50" s="133"/>
    </row>
    <row r="51" spans="1:8" ht="24">
      <c r="A51" s="318"/>
      <c r="B51" s="318" t="s">
        <v>870</v>
      </c>
      <c r="C51" s="319"/>
      <c r="D51" s="319"/>
      <c r="G51" s="133"/>
      <c r="H51" s="133"/>
    </row>
    <row r="52" spans="1:8" ht="12">
      <c r="A52" s="318"/>
      <c r="B52" s="435" t="s">
        <v>780</v>
      </c>
      <c r="C52" s="588"/>
      <c r="D52" s="588"/>
      <c r="G52" s="133"/>
      <c r="H52" s="133"/>
    </row>
    <row r="53" spans="1:8" ht="12">
      <c r="A53" s="318"/>
      <c r="B53" s="318" t="s">
        <v>871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" bottom="0.43" header="0.5118110236220472" footer="0.23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K35" sqref="K35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91" t="s">
        <v>458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92" t="str">
        <f>'справка №1-БАЛАНС'!E3</f>
        <v>АРТАНЕС МАЙНИНГ ГРУП АД</v>
      </c>
      <c r="C3" s="592"/>
      <c r="D3" s="592"/>
      <c r="E3" s="592"/>
      <c r="F3" s="592"/>
      <c r="G3" s="592"/>
      <c r="H3" s="592"/>
      <c r="I3" s="592"/>
      <c r="J3" s="475"/>
      <c r="K3" s="593" t="s">
        <v>2</v>
      </c>
      <c r="L3" s="593"/>
      <c r="M3" s="477">
        <f>'справка №1-БАЛАНС'!H3</f>
        <v>201539846</v>
      </c>
      <c r="N3" s="2"/>
    </row>
    <row r="4" spans="1:15" s="531" customFormat="1" ht="13.5" customHeight="1">
      <c r="A4" s="466" t="s">
        <v>459</v>
      </c>
      <c r="B4" s="592" t="str">
        <f>'справка №1-БАЛАНС'!E4</f>
        <v> НЕКОНСОЛИДИРАН</v>
      </c>
      <c r="C4" s="592"/>
      <c r="D4" s="592"/>
      <c r="E4" s="592"/>
      <c r="F4" s="592"/>
      <c r="G4" s="592"/>
      <c r="H4" s="592"/>
      <c r="I4" s="592"/>
      <c r="J4" s="136"/>
      <c r="K4" s="594" t="s">
        <v>3</v>
      </c>
      <c r="L4" s="594"/>
      <c r="M4" s="477" t="str">
        <f>'справка №1-БАЛАНС'!H4</f>
        <v>1199-1</v>
      </c>
      <c r="N4" s="3"/>
      <c r="O4" s="3"/>
    </row>
    <row r="5" spans="1:14" s="531" customFormat="1" ht="12.75" customHeight="1">
      <c r="A5" s="466" t="s">
        <v>4</v>
      </c>
      <c r="B5" s="589" t="str">
        <f>'справка №1-БАЛАНС'!E5</f>
        <v>01.01.2011-30.09.2011</v>
      </c>
      <c r="C5" s="589"/>
      <c r="D5" s="589"/>
      <c r="E5" s="589"/>
      <c r="F5" s="478"/>
      <c r="G5" s="478"/>
      <c r="H5" s="478"/>
      <c r="I5" s="478"/>
      <c r="J5" s="478"/>
      <c r="K5" s="479"/>
      <c r="L5" s="325"/>
      <c r="M5" s="480" t="s">
        <v>5</v>
      </c>
      <c r="N5" s="4"/>
    </row>
    <row r="6" spans="1:14" s="532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2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0</v>
      </c>
      <c r="K11" s="60"/>
      <c r="L11" s="344">
        <f>SUM(C11:K11)</f>
        <v>0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0</v>
      </c>
      <c r="K15" s="61">
        <f t="shared" si="2"/>
        <v>0</v>
      </c>
      <c r="L15" s="344">
        <f t="shared" si="1"/>
        <v>0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/>
      <c r="J16" s="345">
        <f>+'справка №1-БАЛАНС'!G32</f>
        <v>-12</v>
      </c>
      <c r="K16" s="60"/>
      <c r="L16" s="344">
        <f t="shared" si="1"/>
        <v>-12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>
        <v>2000</v>
      </c>
      <c r="D28" s="60"/>
      <c r="E28" s="60"/>
      <c r="F28" s="60"/>
      <c r="G28" s="60"/>
      <c r="H28" s="60"/>
      <c r="I28" s="60"/>
      <c r="J28" s="60"/>
      <c r="K28" s="60"/>
      <c r="L28" s="344">
        <f t="shared" si="1"/>
        <v>2000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2000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-12</v>
      </c>
      <c r="K29" s="59">
        <f t="shared" si="6"/>
        <v>0</v>
      </c>
      <c r="L29" s="344">
        <f t="shared" si="1"/>
        <v>1988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2000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-12</v>
      </c>
      <c r="K32" s="59">
        <f t="shared" si="7"/>
        <v>0</v>
      </c>
      <c r="L32" s="344">
        <f t="shared" si="1"/>
        <v>1988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453" t="s">
        <v>873</v>
      </c>
      <c r="B34" s="19"/>
      <c r="C34" s="15"/>
      <c r="D34" s="590" t="s">
        <v>520</v>
      </c>
      <c r="E34" s="590"/>
      <c r="F34" s="590"/>
      <c r="G34" s="590"/>
      <c r="H34" s="590"/>
      <c r="I34" s="590"/>
      <c r="J34" s="15" t="s">
        <v>850</v>
      </c>
      <c r="K34" s="15"/>
      <c r="L34" s="348"/>
      <c r="M34" s="348"/>
      <c r="N34" s="11"/>
    </row>
    <row r="35" spans="1:14" ht="14.25" customHeight="1">
      <c r="A35" s="535"/>
      <c r="B35" s="536"/>
      <c r="C35" s="537"/>
      <c r="D35" s="537" t="s">
        <v>870</v>
      </c>
      <c r="E35" s="537"/>
      <c r="F35" s="537"/>
      <c r="G35" s="537"/>
      <c r="H35" s="537"/>
      <c r="I35" s="537"/>
      <c r="J35" s="537" t="s">
        <v>871</v>
      </c>
      <c r="K35" s="537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590"/>
      <c r="E37" s="590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3"/>
      <c r="B38" s="19"/>
      <c r="C38" s="15"/>
      <c r="D38" s="590"/>
      <c r="E38" s="590"/>
      <c r="F38" s="590"/>
      <c r="G38" s="590"/>
      <c r="H38" s="590"/>
      <c r="I38" s="590"/>
      <c r="J38" s="15"/>
      <c r="K38" s="15"/>
      <c r="L38" s="590"/>
      <c r="M38" s="590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2">
    <mergeCell ref="K3:L3"/>
    <mergeCell ref="K4:L4"/>
    <mergeCell ref="B5:E5"/>
    <mergeCell ref="D37:E37"/>
    <mergeCell ref="D34:E34"/>
    <mergeCell ref="F34:I34"/>
    <mergeCell ref="A1:M1"/>
    <mergeCell ref="D38:E38"/>
    <mergeCell ref="F38:I38"/>
    <mergeCell ref="L38:M38"/>
    <mergeCell ref="B3:I3"/>
    <mergeCell ref="B4:I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75" zoomScaleNormal="75" zoomScalePageLayoutView="0" workbookViewId="0" topLeftCell="A1">
      <selection activeCell="N52" sqref="N52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382</v>
      </c>
      <c r="B2" s="597"/>
      <c r="C2" s="598" t="str">
        <f>'справка №1-БАЛАНС'!E3</f>
        <v>АРТАНЕС МАЙНИНГ ГРУП АД</v>
      </c>
      <c r="D2" s="598"/>
      <c r="E2" s="598"/>
      <c r="F2" s="598"/>
      <c r="G2" s="598"/>
      <c r="H2" s="598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201539846</v>
      </c>
      <c r="P2" s="482"/>
      <c r="Q2" s="482"/>
      <c r="R2" s="525"/>
    </row>
    <row r="3" spans="1:18" ht="15">
      <c r="A3" s="596" t="s">
        <v>4</v>
      </c>
      <c r="B3" s="597"/>
      <c r="C3" s="599" t="str">
        <f>'справка №1-БАЛАНС'!E5</f>
        <v>01.01.2011-30.09.2011</v>
      </c>
      <c r="D3" s="599"/>
      <c r="E3" s="599"/>
      <c r="F3" s="484"/>
      <c r="G3" s="484"/>
      <c r="H3" s="484"/>
      <c r="I3" s="484"/>
      <c r="J3" s="484"/>
      <c r="K3" s="484"/>
      <c r="L3" s="484"/>
      <c r="M3" s="595" t="s">
        <v>3</v>
      </c>
      <c r="N3" s="595"/>
      <c r="O3" s="481" t="str">
        <f>'справка №1-БАЛАНС'!H4</f>
        <v>1199-1</v>
      </c>
      <c r="P3" s="485"/>
      <c r="Q3" s="485"/>
      <c r="R3" s="526"/>
    </row>
    <row r="4" spans="1:18" ht="12">
      <c r="A4" s="486" t="s">
        <v>522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523</v>
      </c>
    </row>
    <row r="5" spans="1:18" s="100" customFormat="1" ht="30.75" customHeight="1">
      <c r="A5" s="605" t="s">
        <v>462</v>
      </c>
      <c r="B5" s="606"/>
      <c r="C5" s="609" t="s">
        <v>7</v>
      </c>
      <c r="D5" s="357" t="s">
        <v>524</v>
      </c>
      <c r="E5" s="357"/>
      <c r="F5" s="357"/>
      <c r="G5" s="357"/>
      <c r="H5" s="357" t="s">
        <v>525</v>
      </c>
      <c r="I5" s="357"/>
      <c r="J5" s="603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3" t="s">
        <v>528</v>
      </c>
      <c r="R5" s="603" t="s">
        <v>529</v>
      </c>
    </row>
    <row r="6" spans="1:18" s="100" customFormat="1" ht="48">
      <c r="A6" s="607"/>
      <c r="B6" s="608"/>
      <c r="C6" s="610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4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4"/>
      <c r="R6" s="604"/>
    </row>
    <row r="7" spans="1:18" s="100" customFormat="1" ht="12">
      <c r="A7" s="360" t="s">
        <v>539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4" t="s">
        <v>851</v>
      </c>
      <c r="B15" s="374" t="s">
        <v>852</v>
      </c>
      <c r="C15" s="455" t="s">
        <v>853</v>
      </c>
      <c r="D15" s="456"/>
      <c r="E15" s="456"/>
      <c r="F15" s="456"/>
      <c r="G15" s="74">
        <f t="shared" si="2"/>
        <v>0</v>
      </c>
      <c r="H15" s="457"/>
      <c r="I15" s="457"/>
      <c r="J15" s="74">
        <f t="shared" si="3"/>
        <v>0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832</v>
      </c>
      <c r="C25" s="376" t="s">
        <v>581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846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847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601</v>
      </c>
      <c r="B39" s="370" t="s">
        <v>602</v>
      </c>
      <c r="C39" s="369" t="s">
        <v>603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604</v>
      </c>
      <c r="C40" s="359" t="s">
        <v>605</v>
      </c>
      <c r="D40" s="437">
        <f>D17+D18+D19+D25+D38+D39</f>
        <v>0</v>
      </c>
      <c r="E40" s="437">
        <f>E17+E18+E19+E25+E38+E39</f>
        <v>0</v>
      </c>
      <c r="F40" s="437">
        <f aca="true" t="shared" si="13" ref="F40:R40">F17+F18+F19+F25+F38+F39</f>
        <v>0</v>
      </c>
      <c r="G40" s="437">
        <f t="shared" si="13"/>
        <v>0</v>
      </c>
      <c r="H40" s="437">
        <f t="shared" si="13"/>
        <v>0</v>
      </c>
      <c r="I40" s="437">
        <f t="shared" si="13"/>
        <v>0</v>
      </c>
      <c r="J40" s="437">
        <f t="shared" si="13"/>
        <v>0</v>
      </c>
      <c r="K40" s="437">
        <f t="shared" si="13"/>
        <v>0</v>
      </c>
      <c r="L40" s="437">
        <f t="shared" si="13"/>
        <v>0</v>
      </c>
      <c r="M40" s="437">
        <f t="shared" si="13"/>
        <v>0</v>
      </c>
      <c r="N40" s="437">
        <f t="shared" si="13"/>
        <v>0</v>
      </c>
      <c r="O40" s="437">
        <f t="shared" si="13"/>
        <v>0</v>
      </c>
      <c r="P40" s="437">
        <f t="shared" si="13"/>
        <v>0</v>
      </c>
      <c r="Q40" s="437">
        <f t="shared" si="13"/>
        <v>0</v>
      </c>
      <c r="R40" s="437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874</v>
      </c>
      <c r="C44" s="354"/>
      <c r="D44" s="355"/>
      <c r="E44" s="355"/>
      <c r="F44" s="355"/>
      <c r="G44" s="351"/>
      <c r="H44" s="356" t="s">
        <v>607</v>
      </c>
      <c r="I44" s="356"/>
      <c r="J44" s="356"/>
      <c r="K44" s="600"/>
      <c r="L44" s="600"/>
      <c r="M44" s="600"/>
      <c r="N44" s="600"/>
      <c r="O44" s="601" t="s">
        <v>780</v>
      </c>
      <c r="P44" s="602"/>
      <c r="Q44" s="602"/>
      <c r="R44" s="602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 t="s">
        <v>870</v>
      </c>
      <c r="J45" s="349"/>
      <c r="K45" s="349"/>
      <c r="L45" s="349"/>
      <c r="M45" s="349"/>
      <c r="N45" s="349"/>
      <c r="O45" s="349" t="s">
        <v>871</v>
      </c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O44:R44"/>
    <mergeCell ref="Q5:Q6"/>
    <mergeCell ref="R5:R6"/>
    <mergeCell ref="J5:J6"/>
    <mergeCell ref="A5:B6"/>
    <mergeCell ref="C5:C6"/>
    <mergeCell ref="M3:N3"/>
    <mergeCell ref="A2:B2"/>
    <mergeCell ref="C2:H2"/>
    <mergeCell ref="A3:B3"/>
    <mergeCell ref="C3:E3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22">
      <selection activeCell="AC99" sqref="AC9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4" t="s">
        <v>608</v>
      </c>
      <c r="B1" s="614"/>
      <c r="C1" s="614"/>
      <c r="D1" s="614"/>
      <c r="E1" s="614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382</v>
      </c>
      <c r="B3" s="617" t="str">
        <f>'справка №1-БАЛАНС'!E3</f>
        <v>АРТАНЕС МАЙНИНГ ГРУП АД</v>
      </c>
      <c r="C3" s="618"/>
      <c r="D3" s="525" t="s">
        <v>2</v>
      </c>
      <c r="E3" s="107">
        <f>'справка №1-БАЛАНС'!H3</f>
        <v>201539846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4</v>
      </c>
      <c r="B4" s="615" t="str">
        <f>'справка №1-БАЛАНС'!E5</f>
        <v>01.01.2011-30.09.2011</v>
      </c>
      <c r="C4" s="616"/>
      <c r="D4" s="526" t="s">
        <v>3</v>
      </c>
      <c r="E4" s="107" t="str">
        <f>'справка №1-БАЛАНС'!H4</f>
        <v>1199-1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609</v>
      </c>
      <c r="B5" s="495"/>
      <c r="C5" s="496"/>
      <c r="D5" s="107"/>
      <c r="E5" s="497" t="s">
        <v>610</v>
      </c>
    </row>
    <row r="6" spans="1:14" s="100" customFormat="1" ht="12">
      <c r="A6" s="389" t="s">
        <v>462</v>
      </c>
      <c r="B6" s="390" t="s">
        <v>7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/>
      <c r="D28" s="108"/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>
        <v>112</v>
      </c>
      <c r="D30" s="108">
        <v>112</v>
      </c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311</v>
      </c>
      <c r="D33" s="105">
        <f>SUM(D34:D37)</f>
        <v>311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>
        <v>311</v>
      </c>
      <c r="D35" s="108">
        <v>311</v>
      </c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/>
      <c r="D42" s="108"/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423</v>
      </c>
      <c r="D43" s="104">
        <f>D24+D28+D29+D31+D30+D32+D33+D38</f>
        <v>423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423</v>
      </c>
      <c r="D44" s="103">
        <f>D43+D21+D19+D9</f>
        <v>423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>
        <v>0</v>
      </c>
      <c r="D55" s="108">
        <v>0</v>
      </c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2</v>
      </c>
      <c r="D85" s="104">
        <f>SUM(D86:D90)+D94</f>
        <v>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/>
      <c r="D87" s="108"/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2</v>
      </c>
      <c r="D89" s="108">
        <v>2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/>
      <c r="D92" s="108"/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/>
      <c r="D93" s="108"/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/>
      <c r="D94" s="108"/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3</v>
      </c>
      <c r="D95" s="108"/>
      <c r="E95" s="119">
        <f t="shared" si="1"/>
        <v>3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5</v>
      </c>
      <c r="D96" s="104">
        <f>D85+D80+D75+D71+D95</f>
        <v>2</v>
      </c>
      <c r="E96" s="104">
        <f>E85+E80+E75+E71+E95</f>
        <v>3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5</v>
      </c>
      <c r="D97" s="104">
        <f>D96+D68+D66</f>
        <v>2</v>
      </c>
      <c r="E97" s="104">
        <f>E96+E68+E66</f>
        <v>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462</v>
      </c>
      <c r="B100" s="395" t="s">
        <v>463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3" t="s">
        <v>779</v>
      </c>
      <c r="B107" s="613"/>
      <c r="C107" s="613"/>
      <c r="D107" s="613"/>
      <c r="E107" s="613"/>
      <c r="F107" s="61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2" t="s">
        <v>875</v>
      </c>
      <c r="B109" s="612"/>
      <c r="C109" s="612" t="s">
        <v>380</v>
      </c>
      <c r="D109" s="612"/>
      <c r="E109" s="612"/>
      <c r="F109" s="612"/>
    </row>
    <row r="110" spans="1:6" ht="24">
      <c r="A110" s="385"/>
      <c r="B110" s="386"/>
      <c r="C110" s="385" t="s">
        <v>870</v>
      </c>
      <c r="D110" s="385"/>
      <c r="E110" s="385"/>
      <c r="F110" s="387"/>
    </row>
    <row r="111" spans="1:6" ht="12">
      <c r="A111" s="385"/>
      <c r="B111" s="386"/>
      <c r="C111" s="611" t="s">
        <v>780</v>
      </c>
      <c r="D111" s="611"/>
      <c r="E111" s="611"/>
      <c r="F111" s="611"/>
    </row>
    <row r="112" spans="1:6" ht="12">
      <c r="A112" s="349"/>
      <c r="B112" s="388"/>
      <c r="C112" s="349" t="s">
        <v>871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448818897637796" bottom="0.7874015748031497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E43" sqref="E43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382</v>
      </c>
      <c r="B4" s="619" t="str">
        <f>'справка №1-БАЛАНС'!E3</f>
        <v>АРТАНЕС МАЙНИНГ ГРУП АД</v>
      </c>
      <c r="C4" s="619"/>
      <c r="D4" s="619"/>
      <c r="E4" s="619"/>
      <c r="F4" s="619"/>
      <c r="G4" s="625" t="s">
        <v>2</v>
      </c>
      <c r="H4" s="625"/>
      <c r="I4" s="499">
        <f>'справка №1-БАЛАНС'!H3</f>
        <v>201539846</v>
      </c>
    </row>
    <row r="5" spans="1:9" ht="15">
      <c r="A5" s="500" t="s">
        <v>4</v>
      </c>
      <c r="B5" s="620" t="str">
        <f>'справка №1-БАЛАНС'!E5</f>
        <v>01.01.2011-30.09.2011</v>
      </c>
      <c r="C5" s="620"/>
      <c r="D5" s="620"/>
      <c r="E5" s="620"/>
      <c r="F5" s="620"/>
      <c r="G5" s="623" t="s">
        <v>3</v>
      </c>
      <c r="H5" s="624"/>
      <c r="I5" s="499" t="str">
        <f>'справка №1-БАЛАНС'!H4</f>
        <v>1199-1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783</v>
      </c>
    </row>
    <row r="7" spans="1:9" s="519" customFormat="1" ht="12">
      <c r="A7" s="140" t="s">
        <v>462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19" customFormat="1" ht="21.75" customHeight="1">
      <c r="A8" s="140"/>
      <c r="B8" s="81" t="s">
        <v>7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0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793</v>
      </c>
      <c r="B12" s="90" t="s">
        <v>794</v>
      </c>
      <c r="C12" s="438"/>
      <c r="D12" s="98"/>
      <c r="E12" s="98"/>
      <c r="F12" s="98"/>
      <c r="G12" s="98"/>
      <c r="H12" s="98"/>
      <c r="I12" s="433">
        <f>F12+G12-H12</f>
        <v>0</v>
      </c>
    </row>
    <row r="13" spans="1:9" s="520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3">
        <f aca="true" t="shared" si="0" ref="I13:I26">F13+G13-H13</f>
        <v>0</v>
      </c>
    </row>
    <row r="14" spans="1:9" s="520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3">
        <f t="shared" si="0"/>
        <v>0</v>
      </c>
    </row>
    <row r="15" spans="1:9" s="520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3">
        <f t="shared" si="0"/>
        <v>0</v>
      </c>
    </row>
    <row r="16" spans="1:9" s="520" customFormat="1" ht="12">
      <c r="A16" s="76" t="s">
        <v>77</v>
      </c>
      <c r="B16" s="90" t="s">
        <v>800</v>
      </c>
      <c r="C16" s="98"/>
      <c r="D16" s="98"/>
      <c r="E16" s="98"/>
      <c r="F16" s="98"/>
      <c r="G16" s="98"/>
      <c r="H16" s="98"/>
      <c r="I16" s="433">
        <f t="shared" si="0"/>
        <v>0</v>
      </c>
    </row>
    <row r="17" spans="1:9" s="520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3">
        <f t="shared" si="0"/>
        <v>0</v>
      </c>
    </row>
    <row r="18" spans="1:9" s="520" customFormat="1" ht="12">
      <c r="A18" s="88" t="s">
        <v>802</v>
      </c>
      <c r="B18" s="93"/>
      <c r="C18" s="433"/>
      <c r="D18" s="433"/>
      <c r="E18" s="433"/>
      <c r="F18" s="433"/>
      <c r="G18" s="433"/>
      <c r="H18" s="433"/>
      <c r="I18" s="433"/>
    </row>
    <row r="19" spans="1:16" s="520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3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3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3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808</v>
      </c>
      <c r="B22" s="90" t="s">
        <v>809</v>
      </c>
      <c r="C22" s="98"/>
      <c r="D22" s="98"/>
      <c r="E22" s="98"/>
      <c r="F22" s="439"/>
      <c r="G22" s="98"/>
      <c r="H22" s="98"/>
      <c r="I22" s="433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3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3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3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3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875</v>
      </c>
      <c r="B30" s="622"/>
      <c r="C30" s="622"/>
      <c r="D30" s="458" t="s">
        <v>818</v>
      </c>
      <c r="E30" s="621"/>
      <c r="F30" s="621"/>
      <c r="G30" s="621"/>
      <c r="H30" s="420" t="s">
        <v>780</v>
      </c>
      <c r="I30" s="621"/>
      <c r="J30" s="621"/>
    </row>
    <row r="31" spans="1:9" s="520" customFormat="1" ht="12">
      <c r="A31" s="349"/>
      <c r="B31" s="388"/>
      <c r="C31" s="349"/>
      <c r="D31" s="522" t="s">
        <v>870</v>
      </c>
      <c r="E31" s="522"/>
      <c r="F31" s="522"/>
      <c r="G31" s="522"/>
      <c r="H31" s="522" t="s">
        <v>871</v>
      </c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67">
      <selection activeCell="E155" sqref="E155"/>
    </sheetView>
  </sheetViews>
  <sheetFormatPr defaultColWidth="10.75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7" t="str">
        <f>'справка №1-БАЛАНС'!E3</f>
        <v>АРТАНЕС МАЙНИНГ ГРУП АД</v>
      </c>
      <c r="C5" s="627"/>
      <c r="D5" s="627"/>
      <c r="E5" s="569" t="s">
        <v>2</v>
      </c>
      <c r="F5" s="450">
        <f>'справка №1-БАЛАНС'!H3</f>
        <v>201539846</v>
      </c>
    </row>
    <row r="6" spans="1:13" ht="15" customHeight="1">
      <c r="A6" s="27" t="s">
        <v>821</v>
      </c>
      <c r="B6" s="628" t="str">
        <f>'справка №1-БАЛАНС'!E5</f>
        <v>01.01.2011-30.09.2011</v>
      </c>
      <c r="C6" s="628"/>
      <c r="D6" s="509"/>
      <c r="E6" s="568" t="s">
        <v>3</v>
      </c>
      <c r="F6" s="510" t="str">
        <f>'справка №1-БАЛАНС'!H4</f>
        <v>1199-1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4" customFormat="1" ht="12.75">
      <c r="A8" s="31"/>
      <c r="B8" s="32"/>
      <c r="C8" s="33"/>
      <c r="D8" s="33"/>
      <c r="E8" s="33"/>
      <c r="F8" s="33"/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822</v>
      </c>
      <c r="B10" s="35"/>
      <c r="C10" s="429"/>
      <c r="D10" s="429"/>
      <c r="E10" s="429"/>
      <c r="F10" s="429"/>
    </row>
    <row r="11" spans="1:6" ht="18" customHeight="1">
      <c r="A11" s="36" t="s">
        <v>823</v>
      </c>
      <c r="B11" s="37"/>
      <c r="C11" s="429"/>
      <c r="D11" s="429"/>
      <c r="E11" s="429"/>
      <c r="F11" s="429"/>
    </row>
    <row r="12" spans="1:6" ht="14.25" customHeight="1">
      <c r="A12" s="36" t="s">
        <v>542</v>
      </c>
      <c r="B12" s="40"/>
      <c r="C12" s="440"/>
      <c r="D12" s="440"/>
      <c r="E12" s="440"/>
      <c r="F12" s="442">
        <f>C12-E12</f>
        <v>0</v>
      </c>
    </row>
    <row r="13" spans="1:6" ht="12.75">
      <c r="A13" s="36" t="s">
        <v>545</v>
      </c>
      <c r="B13" s="40"/>
      <c r="C13" s="440"/>
      <c r="D13" s="440"/>
      <c r="E13" s="440"/>
      <c r="F13" s="442">
        <f aca="true" t="shared" si="0" ref="F13:F19">C13-E13</f>
        <v>0</v>
      </c>
    </row>
    <row r="14" spans="1:6" ht="12.75">
      <c r="A14" s="36" t="s">
        <v>548</v>
      </c>
      <c r="B14" s="40"/>
      <c r="C14" s="440"/>
      <c r="D14" s="440"/>
      <c r="E14" s="440"/>
      <c r="F14" s="442">
        <f t="shared" si="0"/>
        <v>0</v>
      </c>
    </row>
    <row r="15" spans="1:6" ht="12.75">
      <c r="A15" s="36" t="s">
        <v>551</v>
      </c>
      <c r="B15" s="40"/>
      <c r="C15" s="440"/>
      <c r="D15" s="440"/>
      <c r="E15" s="440"/>
      <c r="F15" s="442">
        <f t="shared" si="0"/>
        <v>0</v>
      </c>
    </row>
    <row r="16" spans="1:6" ht="12.75">
      <c r="A16" s="36" t="s">
        <v>554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 t="s">
        <v>858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 t="s">
        <v>851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 t="s">
        <v>560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 t="s">
        <v>859</v>
      </c>
      <c r="B20" s="37"/>
      <c r="C20" s="440"/>
      <c r="D20" s="440"/>
      <c r="E20" s="440"/>
      <c r="F20" s="442">
        <f aca="true" t="shared" si="1" ref="F20:F26">C20-E20</f>
        <v>0</v>
      </c>
    </row>
    <row r="21" spans="1:6" ht="12.75">
      <c r="A21" s="36" t="s">
        <v>860</v>
      </c>
      <c r="B21" s="37"/>
      <c r="C21" s="440"/>
      <c r="D21" s="440"/>
      <c r="E21" s="440"/>
      <c r="F21" s="442">
        <f t="shared" si="1"/>
        <v>0</v>
      </c>
    </row>
    <row r="22" spans="1:6" ht="12.75">
      <c r="A22" s="36" t="s">
        <v>861</v>
      </c>
      <c r="B22" s="37"/>
      <c r="C22" s="440"/>
      <c r="D22" s="440"/>
      <c r="E22" s="440"/>
      <c r="F22" s="442">
        <f t="shared" si="1"/>
        <v>0</v>
      </c>
    </row>
    <row r="23" spans="1:6" ht="12.75">
      <c r="A23" s="36" t="s">
        <v>862</v>
      </c>
      <c r="B23" s="37"/>
      <c r="C23" s="440"/>
      <c r="D23" s="440"/>
      <c r="E23" s="440"/>
      <c r="F23" s="442">
        <f t="shared" si="1"/>
        <v>0</v>
      </c>
    </row>
    <row r="24" spans="1:6" ht="12.75">
      <c r="A24" s="36" t="s">
        <v>863</v>
      </c>
      <c r="B24" s="37"/>
      <c r="C24" s="440"/>
      <c r="D24" s="440"/>
      <c r="E24" s="440"/>
      <c r="F24" s="442">
        <f t="shared" si="1"/>
        <v>0</v>
      </c>
    </row>
    <row r="25" spans="1:6" ht="12" customHeight="1">
      <c r="A25" s="36" t="s">
        <v>864</v>
      </c>
      <c r="B25" s="37"/>
      <c r="C25" s="440"/>
      <c r="D25" s="440"/>
      <c r="E25" s="440"/>
      <c r="F25" s="442">
        <f t="shared" si="1"/>
        <v>0</v>
      </c>
    </row>
    <row r="26" spans="1:6" ht="12.75">
      <c r="A26" s="36" t="s">
        <v>865</v>
      </c>
      <c r="B26" s="37"/>
      <c r="C26" s="440"/>
      <c r="D26" s="440"/>
      <c r="E26" s="440"/>
      <c r="F26" s="442">
        <f t="shared" si="1"/>
        <v>0</v>
      </c>
    </row>
    <row r="27" spans="1:16" ht="11.25" customHeight="1">
      <c r="A27" s="38" t="s">
        <v>563</v>
      </c>
      <c r="B27" s="39" t="s">
        <v>826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827</v>
      </c>
      <c r="B28" s="40"/>
      <c r="C28" s="429"/>
      <c r="D28" s="429"/>
      <c r="E28" s="429"/>
      <c r="F28" s="441"/>
    </row>
    <row r="29" spans="1:6" ht="12.75">
      <c r="A29" s="36" t="s">
        <v>542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545</v>
      </c>
      <c r="B30" s="40"/>
      <c r="C30" s="440"/>
      <c r="D30" s="440"/>
      <c r="E30" s="440"/>
      <c r="F30" s="442">
        <f aca="true" t="shared" si="2" ref="F30:F43">C30-E30</f>
        <v>0</v>
      </c>
    </row>
    <row r="31" spans="1:6" ht="12.75">
      <c r="A31" s="36" t="s">
        <v>548</v>
      </c>
      <c r="B31" s="40"/>
      <c r="C31" s="440"/>
      <c r="D31" s="440"/>
      <c r="E31" s="440"/>
      <c r="F31" s="442">
        <f t="shared" si="2"/>
        <v>0</v>
      </c>
    </row>
    <row r="32" spans="1:6" ht="12.75">
      <c r="A32" s="36" t="s">
        <v>551</v>
      </c>
      <c r="B32" s="40"/>
      <c r="C32" s="440"/>
      <c r="D32" s="440"/>
      <c r="E32" s="440"/>
      <c r="F32" s="442">
        <f t="shared" si="2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2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2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2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2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2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2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2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2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2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2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2"/>
        <v>0</v>
      </c>
    </row>
    <row r="44" spans="1:16" ht="15" customHeight="1">
      <c r="A44" s="38" t="s">
        <v>580</v>
      </c>
      <c r="B44" s="39" t="s">
        <v>828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829</v>
      </c>
      <c r="B45" s="40"/>
      <c r="C45" s="429"/>
      <c r="D45" s="429"/>
      <c r="E45" s="429"/>
      <c r="F45" s="441"/>
    </row>
    <row r="46" spans="1:6" ht="12.75">
      <c r="A46" s="36" t="s">
        <v>542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545</v>
      </c>
      <c r="B47" s="40"/>
      <c r="C47" s="440"/>
      <c r="D47" s="440"/>
      <c r="E47" s="440"/>
      <c r="F47" s="442">
        <f aca="true" t="shared" si="3" ref="F47:F60">C47-E47</f>
        <v>0</v>
      </c>
    </row>
    <row r="48" spans="1:6" ht="12.75">
      <c r="A48" s="36" t="s">
        <v>548</v>
      </c>
      <c r="B48" s="40"/>
      <c r="C48" s="440"/>
      <c r="D48" s="440"/>
      <c r="E48" s="440"/>
      <c r="F48" s="442">
        <f t="shared" si="3"/>
        <v>0</v>
      </c>
    </row>
    <row r="49" spans="1:6" ht="12.75">
      <c r="A49" s="36" t="s">
        <v>551</v>
      </c>
      <c r="B49" s="40"/>
      <c r="C49" s="440"/>
      <c r="D49" s="440"/>
      <c r="E49" s="440"/>
      <c r="F49" s="442">
        <f t="shared" si="3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3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3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3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3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3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3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3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3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3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3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3"/>
        <v>0</v>
      </c>
    </row>
    <row r="61" spans="1:16" ht="12" customHeight="1">
      <c r="A61" s="38" t="s">
        <v>599</v>
      </c>
      <c r="B61" s="39" t="s">
        <v>830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831</v>
      </c>
      <c r="B62" s="40"/>
      <c r="C62" s="429"/>
      <c r="D62" s="429"/>
      <c r="E62" s="429"/>
      <c r="F62" s="441"/>
    </row>
    <row r="63" spans="1:6" ht="12.75">
      <c r="A63" s="36"/>
      <c r="B63" s="40"/>
      <c r="C63" s="440"/>
      <c r="D63" s="440"/>
      <c r="E63" s="440"/>
      <c r="F63" s="442">
        <f>C63-E63</f>
        <v>0</v>
      </c>
    </row>
    <row r="64" spans="1:6" ht="12.75">
      <c r="A64" s="36"/>
      <c r="B64" s="40"/>
      <c r="C64" s="440"/>
      <c r="D64" s="440"/>
      <c r="E64" s="440"/>
      <c r="F64" s="442">
        <f aca="true" t="shared" si="4" ref="F64:F77">C64-E64</f>
        <v>0</v>
      </c>
    </row>
    <row r="65" spans="1:6" ht="12.75">
      <c r="A65" s="36"/>
      <c r="B65" s="40"/>
      <c r="C65" s="440"/>
      <c r="D65" s="440"/>
      <c r="E65" s="440"/>
      <c r="F65" s="442">
        <f t="shared" si="4"/>
        <v>0</v>
      </c>
    </row>
    <row r="66" spans="1:6" ht="12.75">
      <c r="A66" s="36"/>
      <c r="B66" s="40"/>
      <c r="C66" s="440"/>
      <c r="D66" s="440"/>
      <c r="E66" s="440"/>
      <c r="F66" s="442">
        <f t="shared" si="4"/>
        <v>0</v>
      </c>
    </row>
    <row r="67" spans="1:6" ht="12.75">
      <c r="A67" s="36"/>
      <c r="B67" s="37"/>
      <c r="C67" s="440"/>
      <c r="D67" s="440"/>
      <c r="E67" s="440"/>
      <c r="F67" s="442">
        <f t="shared" si="4"/>
        <v>0</v>
      </c>
    </row>
    <row r="68" spans="1:6" ht="12.75">
      <c r="A68" s="36"/>
      <c r="B68" s="37"/>
      <c r="C68" s="440"/>
      <c r="D68" s="440"/>
      <c r="E68" s="440"/>
      <c r="F68" s="442">
        <f t="shared" si="4"/>
        <v>0</v>
      </c>
    </row>
    <row r="69" spans="1:6" ht="12.75">
      <c r="A69" s="36"/>
      <c r="B69" s="37"/>
      <c r="C69" s="440"/>
      <c r="D69" s="440"/>
      <c r="E69" s="440"/>
      <c r="F69" s="442">
        <f t="shared" si="4"/>
        <v>0</v>
      </c>
    </row>
    <row r="70" spans="1:6" ht="12.75">
      <c r="A70" s="36"/>
      <c r="B70" s="37"/>
      <c r="C70" s="440"/>
      <c r="D70" s="440"/>
      <c r="E70" s="440"/>
      <c r="F70" s="442">
        <f t="shared" si="4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4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4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4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4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4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4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4"/>
        <v>0</v>
      </c>
    </row>
    <row r="78" spans="1:16" ht="14.25" customHeight="1">
      <c r="A78" s="38" t="s">
        <v>832</v>
      </c>
      <c r="B78" s="39" t="s">
        <v>833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834</v>
      </c>
      <c r="B79" s="39" t="s">
        <v>835</v>
      </c>
      <c r="C79" s="429">
        <f>C78+C61+C44+C27</f>
        <v>0</v>
      </c>
      <c r="D79" s="429"/>
      <c r="E79" s="429">
        <f>E78+E61+E44+E27</f>
        <v>0</v>
      </c>
      <c r="F79" s="441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836</v>
      </c>
      <c r="B80" s="39"/>
      <c r="C80" s="429"/>
      <c r="D80" s="429"/>
      <c r="E80" s="429"/>
      <c r="F80" s="441"/>
    </row>
    <row r="81" spans="1:6" ht="14.25" customHeight="1">
      <c r="A81" s="36" t="s">
        <v>823</v>
      </c>
      <c r="B81" s="40"/>
      <c r="C81" s="429"/>
      <c r="D81" s="429"/>
      <c r="E81" s="429"/>
      <c r="F81" s="441"/>
    </row>
    <row r="82" spans="1:6" ht="12.75">
      <c r="A82" s="36" t="s">
        <v>824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825</v>
      </c>
      <c r="B83" s="40"/>
      <c r="C83" s="440"/>
      <c r="D83" s="440"/>
      <c r="E83" s="440"/>
      <c r="F83" s="442">
        <f aca="true" t="shared" si="5" ref="F83:F96">C83-E83</f>
        <v>0</v>
      </c>
    </row>
    <row r="84" spans="1:6" ht="12.75">
      <c r="A84" s="36" t="s">
        <v>548</v>
      </c>
      <c r="B84" s="40"/>
      <c r="C84" s="440"/>
      <c r="D84" s="440"/>
      <c r="E84" s="440"/>
      <c r="F84" s="442">
        <f t="shared" si="5"/>
        <v>0</v>
      </c>
    </row>
    <row r="85" spans="1:6" ht="12.75">
      <c r="A85" s="36" t="s">
        <v>551</v>
      </c>
      <c r="B85" s="40"/>
      <c r="C85" s="440"/>
      <c r="D85" s="440"/>
      <c r="E85" s="440"/>
      <c r="F85" s="442">
        <f t="shared" si="5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5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5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5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5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5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5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5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5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5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5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5"/>
        <v>0</v>
      </c>
    </row>
    <row r="97" spans="1:16" ht="15" customHeight="1">
      <c r="A97" s="38" t="s">
        <v>563</v>
      </c>
      <c r="B97" s="39" t="s">
        <v>837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827</v>
      </c>
      <c r="B98" s="40"/>
      <c r="C98" s="429"/>
      <c r="D98" s="429"/>
      <c r="E98" s="429"/>
      <c r="F98" s="441"/>
    </row>
    <row r="99" spans="1:6" ht="12.75">
      <c r="A99" s="36" t="s">
        <v>542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545</v>
      </c>
      <c r="B100" s="40"/>
      <c r="C100" s="440"/>
      <c r="D100" s="440"/>
      <c r="E100" s="440"/>
      <c r="F100" s="442">
        <f aca="true" t="shared" si="6" ref="F100:F113">C100-E100</f>
        <v>0</v>
      </c>
    </row>
    <row r="101" spans="1:6" ht="12.75">
      <c r="A101" s="36" t="s">
        <v>548</v>
      </c>
      <c r="B101" s="40"/>
      <c r="C101" s="440"/>
      <c r="D101" s="440"/>
      <c r="E101" s="440"/>
      <c r="F101" s="442">
        <f t="shared" si="6"/>
        <v>0</v>
      </c>
    </row>
    <row r="102" spans="1:6" ht="12.75">
      <c r="A102" s="36" t="s">
        <v>551</v>
      </c>
      <c r="B102" s="40"/>
      <c r="C102" s="440"/>
      <c r="D102" s="440"/>
      <c r="E102" s="440"/>
      <c r="F102" s="442">
        <f t="shared" si="6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6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6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6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6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6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6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6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6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6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6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6"/>
        <v>0</v>
      </c>
    </row>
    <row r="114" spans="1:16" ht="11.25" customHeight="1">
      <c r="A114" s="38" t="s">
        <v>580</v>
      </c>
      <c r="B114" s="39" t="s">
        <v>838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829</v>
      </c>
      <c r="B115" s="40"/>
      <c r="C115" s="429"/>
      <c r="D115" s="429"/>
      <c r="E115" s="429"/>
      <c r="F115" s="441"/>
    </row>
    <row r="116" spans="1:6" ht="12.75">
      <c r="A116" s="36" t="s">
        <v>542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545</v>
      </c>
      <c r="B117" s="40"/>
      <c r="C117" s="440"/>
      <c r="D117" s="440"/>
      <c r="E117" s="440"/>
      <c r="F117" s="442">
        <f aca="true" t="shared" si="7" ref="F117:F130">C117-E117</f>
        <v>0</v>
      </c>
    </row>
    <row r="118" spans="1:6" ht="12.75">
      <c r="A118" s="36" t="s">
        <v>548</v>
      </c>
      <c r="B118" s="40"/>
      <c r="C118" s="440"/>
      <c r="D118" s="440"/>
      <c r="E118" s="440"/>
      <c r="F118" s="442">
        <f t="shared" si="7"/>
        <v>0</v>
      </c>
    </row>
    <row r="119" spans="1:6" ht="12.75">
      <c r="A119" s="36" t="s">
        <v>551</v>
      </c>
      <c r="B119" s="40"/>
      <c r="C119" s="440"/>
      <c r="D119" s="440"/>
      <c r="E119" s="440"/>
      <c r="F119" s="442">
        <f t="shared" si="7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7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7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7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7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7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7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7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7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7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7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7"/>
        <v>0</v>
      </c>
    </row>
    <row r="131" spans="1:16" ht="15.75" customHeight="1">
      <c r="A131" s="38" t="s">
        <v>599</v>
      </c>
      <c r="B131" s="39" t="s">
        <v>839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831</v>
      </c>
      <c r="B132" s="40"/>
      <c r="C132" s="429"/>
      <c r="D132" s="429"/>
      <c r="E132" s="429"/>
      <c r="F132" s="441"/>
    </row>
    <row r="133" spans="1:6" ht="12.75">
      <c r="A133" s="36"/>
      <c r="B133" s="40"/>
      <c r="C133" s="440"/>
      <c r="D133" s="440"/>
      <c r="E133" s="440"/>
      <c r="F133" s="442">
        <f>C133-E133</f>
        <v>0</v>
      </c>
    </row>
    <row r="134" spans="1:6" ht="12.75">
      <c r="A134" s="36"/>
      <c r="B134" s="40"/>
      <c r="C134" s="440"/>
      <c r="D134" s="440"/>
      <c r="E134" s="440"/>
      <c r="F134" s="442">
        <f aca="true" t="shared" si="8" ref="F134:F147">C134-E134</f>
        <v>0</v>
      </c>
    </row>
    <row r="135" spans="1:6" ht="12.75">
      <c r="A135" s="36"/>
      <c r="B135" s="40"/>
      <c r="C135" s="440"/>
      <c r="D135" s="440"/>
      <c r="E135" s="440"/>
      <c r="F135" s="442">
        <f t="shared" si="8"/>
        <v>0</v>
      </c>
    </row>
    <row r="136" spans="1:6" ht="12.75">
      <c r="A136" s="36"/>
      <c r="B136" s="40"/>
      <c r="C136" s="440"/>
      <c r="D136" s="440"/>
      <c r="E136" s="440"/>
      <c r="F136" s="442">
        <f t="shared" si="8"/>
        <v>0</v>
      </c>
    </row>
    <row r="137" spans="1:6" ht="12.75">
      <c r="A137" s="36"/>
      <c r="B137" s="37"/>
      <c r="C137" s="440"/>
      <c r="D137" s="440"/>
      <c r="E137" s="440"/>
      <c r="F137" s="442">
        <f t="shared" si="8"/>
        <v>0</v>
      </c>
    </row>
    <row r="138" spans="1:6" ht="12.75">
      <c r="A138" s="36"/>
      <c r="B138" s="37"/>
      <c r="C138" s="440"/>
      <c r="D138" s="440"/>
      <c r="E138" s="440"/>
      <c r="F138" s="442">
        <f t="shared" si="8"/>
        <v>0</v>
      </c>
    </row>
    <row r="139" spans="1:6" ht="12.75">
      <c r="A139" s="36"/>
      <c r="B139" s="37"/>
      <c r="C139" s="440"/>
      <c r="D139" s="440"/>
      <c r="E139" s="440"/>
      <c r="F139" s="442">
        <f t="shared" si="8"/>
        <v>0</v>
      </c>
    </row>
    <row r="140" spans="1:6" ht="12.75">
      <c r="A140" s="36"/>
      <c r="B140" s="37"/>
      <c r="C140" s="440"/>
      <c r="D140" s="440"/>
      <c r="E140" s="440"/>
      <c r="F140" s="442">
        <f t="shared" si="8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8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8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8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8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8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8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8"/>
        <v>0</v>
      </c>
    </row>
    <row r="148" spans="1:16" ht="17.25" customHeight="1">
      <c r="A148" s="38" t="s">
        <v>832</v>
      </c>
      <c r="B148" s="39" t="s">
        <v>840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841</v>
      </c>
      <c r="B149" s="39" t="s">
        <v>842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1" t="s">
        <v>876</v>
      </c>
      <c r="B151" s="452"/>
      <c r="C151" s="629" t="s">
        <v>843</v>
      </c>
      <c r="D151" s="629"/>
      <c r="E151" s="629"/>
      <c r="F151" s="629"/>
    </row>
    <row r="152" spans="1:6" ht="12.75">
      <c r="A152" s="516"/>
      <c r="B152" s="517"/>
      <c r="C152" s="626" t="s">
        <v>870</v>
      </c>
      <c r="D152" s="626"/>
      <c r="E152" s="516"/>
      <c r="F152" s="516"/>
    </row>
    <row r="153" spans="1:6" ht="12.75">
      <c r="A153" s="516"/>
      <c r="B153" s="517"/>
      <c r="C153" s="629" t="s">
        <v>849</v>
      </c>
      <c r="D153" s="629"/>
      <c r="E153" s="629"/>
      <c r="F153" s="629"/>
    </row>
    <row r="154" spans="3:5" ht="12.75">
      <c r="C154" s="626" t="s">
        <v>871</v>
      </c>
      <c r="D154" s="626"/>
      <c r="E154" s="516"/>
    </row>
  </sheetData>
  <sheetProtection/>
  <mergeCells count="6">
    <mergeCell ref="C154:D154"/>
    <mergeCell ref="B5:D5"/>
    <mergeCell ref="B6:C6"/>
    <mergeCell ref="C153:F153"/>
    <mergeCell ref="C151:F151"/>
    <mergeCell ref="C152:D15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:F77 C29:F43 C46:F60 C133:F14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Teodora Petrova</cp:lastModifiedBy>
  <cp:lastPrinted>2011-10-19T08:59:48Z</cp:lastPrinted>
  <dcterms:created xsi:type="dcterms:W3CDTF">2000-06-29T12:02:40Z</dcterms:created>
  <dcterms:modified xsi:type="dcterms:W3CDTF">2011-11-01T13:30:46Z</dcterms:modified>
  <cp:category/>
  <cp:version/>
  <cp:contentType/>
  <cp:contentStatus/>
</cp:coreProperties>
</file>