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9320" windowHeight="948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<sst xmlns="http://schemas.openxmlformats.org/spreadsheetml/2006/main" count="1067" uniqueCount="882">
  <si>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</si>
  <si>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</si>
  <si>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</si>
  <si>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</si>
  <si>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</si>
  <si>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</si>
  <si>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</si>
  <si>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</si>
  <si>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</si>
  <si>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</si>
  <si>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</si>
  <si>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</si>
  <si>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</si>
  <si>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</si>
  <si>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</si>
  <si>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</si>
  <si>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</si>
  <si>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</si>
  <si>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</si>
  <si>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</si>
  <si>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</si>
  <si>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</si>
  <si>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</si>
  <si>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</si>
  <si>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</si>
  <si>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</si>
  <si>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</si>
  <si>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</si>
  <si>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</si>
  <si>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</si>
  <si>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</si>
  <si>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</si>
  <si>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</si>
  <si>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</si>
  <si>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</si>
  <si>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</si>
  <si>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</si>
  <si>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</si>
  <si>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</si>
  <si>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</si>
  <si>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</si>
  <si>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</si>
  <si>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</si>
  <si>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</si>
  <si>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</si>
  <si>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</si>
  <si>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</si>
  <si>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</si>
  <si>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</si>
  <si>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</si>
  <si>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</si>
  <si>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</si>
  <si>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</si>
  <si>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</si>
  <si>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</si>
  <si>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</si>
  <si>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</si>
  <si>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</si>
  <si>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</si>
  <si>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</si>
  <si>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</si>
  <si>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</si>
  <si>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</si>
  <si>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</si>
  <si>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</si>
  <si>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</si>
  <si>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</si>
  <si>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</si>
  <si>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</si>
  <si>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</si>
  <si>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</si>
  <si>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</si>
  <si>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</si>
  <si>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</si>
  <si>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</si>
  <si>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</si>
  <si>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</si>
  <si>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</si>
  <si>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</si>
  <si>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</si>
  <si>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</si>
  <si>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</si>
  <si>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</si>
  <si>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</si>
  <si>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</si>
  <si>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</si>
  <si>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</si>
  <si>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</si>
  <si>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</si>
  <si>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</si>
  <si>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</si>
  <si>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</si>
  <si>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</si>
  <si>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</si>
  <si>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</si>
  <si>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</si>
  <si>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</si>
  <si>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</si>
  <si>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</si>
  <si>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</si>
  <si>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</si>
  <si>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</si>
  <si>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</si>
  <si>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</si>
  <si>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</si>
  <si>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</si>
  <si>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</si>
  <si>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</si>
  <si>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</si>
  <si>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</si>
  <si>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</si>
  <si>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</si>
  <si>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</si>
  <si>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</si>
  <si>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</si>
  <si>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</si>
  <si>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</si>
  <si>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</si>
  <si>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</si>
  <si>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</si>
  <si>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</si>
  <si>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</si>
  <si>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</si>
  <si>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</si>
  <si>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</si>
  <si>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</si>
  <si>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</si>
  <si>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</si>
  <si>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</si>
  <si>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</si>
  <si>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</si>
  <si>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</si>
  <si>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</si>
  <si>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</si>
  <si>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</si>
  <si>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</si>
  <si>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</si>
  <si>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</si>
  <si>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</si>
  <si>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</si>
  <si>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</si>
  <si>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</si>
  <si>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</si>
  <si>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</si>
  <si>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</si>
  <si>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</si>
  <si>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</si>
  <si>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</si>
  <si>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</si>
  <si>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</si>
  <si>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</si>
  <si>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</si>
  <si>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</si>
  <si>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</si>
  <si>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</si>
  <si>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</si>
  <si>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</si>
  <si>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</si>
  <si>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</si>
  <si>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</si>
  <si>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</si>
  <si>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</si>
  <si>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</si>
  <si>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</si>
  <si>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</si>
  <si>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</si>
  <si>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</si>
  <si>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</si>
  <si>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</si>
  <si>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</si>
  <si>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</si>
  <si>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</si>
  <si>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</si>
  <si>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</si>
  <si>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</si>
  <si>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</si>
  <si>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</si>
  <si>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</si>
  <si>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</si>
  <si>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</si>
  <si>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</si>
  <si>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</si>
  <si>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</si>
  <si>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</si>
  <si>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</si>
  <si>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</si>
  <si>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</si>
  <si>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</si>
  <si>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</si>
  <si>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</si>
  <si>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</si>
  <si>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</si>
  <si>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</si>
  <si>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</si>
  <si>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</si>
  <si>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</si>
  <si>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</si>
  <si>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</si>
  <si>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</si>
  <si>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</si>
  <si>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</si>
  <si>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</si>
  <si>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</si>
  <si>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</si>
  <si>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</si>
  <si>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</si>
  <si>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</si>
  <si>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</si>
  <si>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</si>
  <si>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</si>
  <si>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</si>
  <si>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</si>
  <si>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</si>
  <si>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</si>
  <si>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</si>
  <si>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</si>
  <si>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</si>
  <si>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</si>
  <si>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</si>
  <si>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</si>
  <si>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</si>
  <si>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</si>
  <si>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</si>
  <si>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</si>
  <si>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</si>
  <si>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</si>
  <si>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</si>
  <si>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</si>
  <si>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</si>
  <si>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</si>
  <si>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</si>
  <si>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</si>
  <si>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</si>
  <si>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</si>
  <si>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</si>
  <si>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</si>
  <si>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</si>
  <si>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</si>
  <si>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</si>
  <si>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</si>
  <si>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</si>
  <si>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</si>
  <si>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</si>
  <si>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</si>
  <si>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</si>
  <si>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</si>
  <si>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</si>
  <si>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</si>
  <si>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</si>
  <si>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</si>
  <si>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</si>
  <si>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</si>
  <si>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</si>
  <si>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</si>
  <si>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</si>
  <si>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</si>
  <si>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</si>
  <si>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</si>
  <si>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</si>
  <si>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</si>
  <si>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</si>
  <si>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</si>
  <si>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</si>
  <si>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</si>
  <si>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</si>
  <si>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</si>
  <si>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</si>
  <si>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</si>
  <si>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</si>
  <si>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</si>
  <si>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</si>
  <si>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</si>
  <si>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</si>
  <si>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</si>
  <si>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</si>
  <si>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</si>
  <si>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</si>
  <si>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</si>
  <si>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</si>
  <si>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</si>
  <si>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</si>
  <si>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</si>
  <si>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</si>
  <si>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</si>
  <si>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</si>
  <si>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</si>
  <si>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</si>
  <si>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</si>
  <si>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</si>
  <si>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</si>
  <si>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</si>
  <si>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</si>
  <si>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</si>
  <si>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</si>
  <si>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</si>
  <si>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</si>
  <si>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</si>
  <si>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</si>
  <si>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</si>
  <si>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</si>
  <si>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</si>
  <si>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</si>
  <si>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</si>
  <si>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</si>
  <si>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</si>
  <si>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</si>
  <si>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</si>
  <si>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</si>
  <si>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</si>
  <si>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</si>
  <si>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</si>
  <si>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</si>
  <si>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</si>
  <si>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</si>
  <si>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</si>
  <si>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</si>
  <si>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</si>
  <si>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</si>
  <si>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</si>
  <si>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</si>
  <si>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</si>
  <si>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</si>
  <si>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</si>
  <si>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</si>
  <si>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</si>
  <si>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</si>
  <si>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</si>
  <si>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</si>
  <si>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</si>
  <si>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</si>
  <si>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</si>
  <si>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</si>
  <si>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</si>
  <si>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</si>
  <si>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</si>
  <si>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</si>
  <si>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</si>
  <si>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</si>
  <si>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</si>
  <si>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</si>
  <si>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</si>
  <si>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</si>
  <si>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</si>
  <si>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</si>
  <si>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</si>
  <si>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</si>
  <si>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</si>
  <si>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</si>
  <si>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</si>
  <si>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</si>
  <si>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</si>
  <si>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</si>
  <si>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</si>
  <si>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</si>
  <si>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</si>
  <si>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</si>
  <si>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</si>
  <si>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</si>
  <si>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</si>
  <si>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</si>
  <si>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</si>
  <si>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</si>
  <si>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</si>
  <si>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</si>
  <si>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</si>
  <si>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</si>
  <si>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</si>
  <si>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</si>
  <si>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</si>
  <si>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</si>
  <si>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</si>
  <si>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</si>
  <si>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</si>
  <si>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</si>
  <si>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</si>
  <si>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</si>
  <si>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</si>
  <si>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</si>
  <si>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</si>
  <si>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</si>
  <si>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</si>
  <si>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</si>
  <si>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</si>
  <si>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</si>
  <si>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</si>
  <si>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</si>
  <si>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</si>
  <si>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</si>
  <si>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</si>
  <si>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</si>
  <si>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</si>
  <si>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</si>
  <si>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</si>
  <si>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</si>
  <si>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</si>
  <si>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</si>
  <si>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</si>
  <si>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</si>
  <si>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</si>
  <si>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</si>
  <si>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</si>
  <si>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</si>
  <si>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</si>
  <si>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</si>
  <si>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</si>
  <si>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</si>
  <si>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</si>
  <si>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</si>
  <si>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</si>
  <si>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</si>
  <si>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</si>
  <si>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</si>
  <si>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</si>
  <si>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</si>
  <si>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</si>
  <si>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</si>
  <si>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</si>
  <si>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</si>
  <si>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</si>
  <si>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</si>
  <si>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</si>
  <si>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</si>
  <si>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</si>
  <si>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</si>
  <si>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</si>
  <si>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</si>
  <si>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</si>
  <si>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</si>
  <si>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</si>
  <si>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</si>
  <si>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</si>
  <si>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</si>
  <si>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</si>
  <si>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</si>
  <si>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</si>
  <si>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</si>
  <si>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</si>
  <si>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</si>
  <si>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</si>
  <si>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</si>
  <si>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</si>
  <si>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</si>
  <si>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</si>
  <si>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</si>
  <si>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</si>
  <si>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</si>
  <si>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</si>
  <si>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</si>
  <si>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</si>
  <si>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</si>
  <si>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</si>
  <si>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</si>
  <si>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</si>
  <si>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</si>
  <si>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</si>
  <si>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</si>
  <si>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</si>
  <si>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</si>
  <si>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</si>
  <si>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</si>
  <si>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</si>
  <si>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</si>
  <si>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</si>
  <si>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</si>
  <si>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</si>
  <si>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</si>
  <si>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</si>
  <si>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</si>
  <si>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</si>
  <si>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</si>
  <si>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</si>
  <si>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</si>
  <si>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</si>
  <si>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</si>
  <si>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</si>
  <si>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</si>
  <si>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</si>
  <si>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</si>
  <si>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</si>
  <si>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</si>
  <si>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</si>
  <si>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</si>
  <si>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</si>
  <si>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</si>
  <si>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</si>
  <si>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</si>
  <si>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</si>
  <si>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</si>
  <si>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</si>
  <si>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</si>
  <si>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</si>
  <si>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</si>
  <si>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</si>
  <si>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</si>
  <si>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</si>
  <si>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</si>
  <si>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</si>
  <si>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</si>
  <si>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</si>
  <si>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</si>
  <si>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</si>
  <si>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</si>
  <si>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</si>
  <si>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</si>
  <si>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</si>
  <si>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</si>
  <si>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</si>
  <si>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</si>
  <si>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</si>
  <si>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</si>
  <si>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</si>
  <si>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</si>
  <si>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</si>
  <si>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</si>
  <si>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</si>
  <si>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</si>
  <si>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</si>
  <si>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</si>
  <si>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</si>
  <si>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</si>
  <si>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</si>
  <si>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</si>
  <si>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</si>
  <si>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</si>
  <si>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</si>
  <si>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</si>
  <si>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</si>
  <si>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</si>
  <si>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</si>
  <si>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</si>
  <si>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</si>
  <si>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</si>
  <si>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</si>
  <si>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</si>
  <si>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</si>
  <si>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</si>
  <si>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</si>
  <si>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</si>
  <si>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</si>
  <si>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</si>
  <si>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</si>
  <si>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</si>
  <si>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</si>
  <si>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</si>
  <si>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</si>
  <si>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</si>
  <si>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</si>
  <si>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</si>
  <si>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</si>
  <si>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</si>
  <si>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</si>
  <si>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</si>
  <si>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</si>
  <si>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</si>
  <si>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</si>
  <si>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</si>
  <si>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</si>
  <si>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</si>
  <si>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</si>
  <si>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</si>
  <si>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</si>
  <si>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</si>
  <si>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</si>
  <si>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</si>
  <si>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</si>
  <si>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</si>
  <si>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</si>
  <si>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</si>
  <si>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</si>
  <si>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</si>
  <si>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</si>
  <si>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</si>
  <si>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</si>
  <si>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</si>
  <si>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</si>
  <si>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</si>
  <si>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</si>
  <si>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</si>
  <si>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</si>
  <si>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</si>
  <si>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</si>
  <si>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</si>
  <si>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</si>
  <si>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</si>
  <si>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</si>
  <si>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</si>
  <si>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</si>
  <si>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</si>
  <si>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</si>
  <si>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</si>
  <si>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</si>
  <si>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</si>
  <si>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</si>
  <si>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</si>
  <si>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</si>
  <si>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</si>
  <si>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</si>
  <si>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</si>
  <si>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</si>
  <si>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</si>
  <si>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</si>
  <si>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</si>
  <si>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</si>
  <si>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</si>
  <si>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</si>
  <si>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</si>
  <si>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</si>
  <si>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</si>
  <si>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</si>
  <si>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</si>
  <si>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</si>
  <si>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</si>
  <si>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</si>
  <si>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</si>
  <si>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</si>
  <si>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</si>
  <si>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</si>
  <si>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</si>
  <si>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</si>
  <si>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</si>
  <si>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</si>
  <si>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</si>
  <si>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</si>
  <si>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</si>
  <si>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</si>
  <si>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</si>
  <si>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</si>
  <si>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</si>
  <si>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</si>
  <si>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</si>
  <si>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</si>
  <si>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</si>
  <si>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</si>
  <si>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</si>
  <si>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</si>
  <si>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</si>
  <si>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</si>
  <si>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</si>
  <si>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</si>
  <si>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</si>
  <si>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</si>
  <si>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</si>
  <si>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</si>
  <si>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</si>
  <si>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</si>
  <si>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</si>
  <si>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</si>
  <si>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</si>
  <si>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</si>
  <si>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</si>
  <si>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</si>
  <si>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</si>
  <si>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</si>
  <si>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</si>
  <si>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</si>
  <si>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</si>
  <si>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</si>
  <si>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</si>
  <si>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</si>
  <si>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</si>
  <si>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</si>
  <si>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</si>
  <si>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</si>
  <si>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</si>
  <si>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</si>
  <si>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</si>
  <si>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</si>
  <si>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</si>
  <si>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</si>
  <si>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</si>
  <si>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</si>
  <si>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</si>
  <si>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</si>
  <si>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</si>
  <si>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</si>
  <si>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</si>
  <si>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</si>
  <si>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</si>
  <si>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</si>
  <si>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</si>
  <si>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</si>
  <si>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</si>
  <si>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</si>
  <si>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</si>
  <si>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</si>
  <si>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</si>
  <si>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</si>
  <si>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</si>
  <si>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</si>
  <si>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</si>
  <si>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</si>
  <si>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</si>
  <si>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</si>
  <si>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</si>
  <si>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</si>
  <si>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</si>
  <si>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</si>
  <si>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</si>
  <si>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</si>
  <si>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</si>
  <si>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</si>
  <si>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</si>
  <si>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</si>
  <si>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</si>
  <si>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</si>
  <si>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</si>
  <si>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</si>
  <si>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</si>
  <si>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</si>
  <si>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</si>
  <si>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</si>
  <si>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</si>
  <si>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</si>
  <si>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</si>
  <si>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</si>
  <si>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</si>
  <si>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</si>
  <si>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</si>
  <si>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</si>
  <si>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</si>
  <si>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</si>
  <si>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</si>
  <si>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</si>
  <si>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</si>
  <si>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</si>
  <si>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</si>
  <si>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</si>
  <si>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</si>
  <si>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</si>
  <si>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</si>
  <si>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</si>
  <si>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</si>
  <si>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</si>
  <si>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</si>
  <si>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</si>
  <si>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</si>
  <si>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</si>
  <si>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</si>
  <si>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</si>
  <si>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</si>
  <si>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</si>
  <si>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</si>
  <si>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</si>
  <si>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</si>
  <si>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</si>
  <si>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</si>
  <si>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</si>
  <si>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</si>
  <si>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</si>
  <si>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</si>
  <si>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</si>
  <si>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</si>
  <si>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</si>
  <si>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</si>
  <si>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</si>
  <si>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</si>
  <si>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</si>
  <si>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</si>
  <si>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</si>
  <si>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</si>
  <si>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</si>
  <si>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</si>
  <si>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</si>
  <si>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</si>
  <si>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</si>
  <si>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</si>
  <si>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</si>
  <si>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</si>
  <si>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</si>
  <si>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</si>
  <si>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</si>
  <si>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</si>
  <si>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</si>
  <si>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</si>
  <si>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</si>
  <si>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</si>
  <si>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</si>
  <si>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</si>
  <si>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</si>
  <si>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</si>
  <si>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</si>
  <si>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</si>
  <si>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</si>
  <si>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</si>
  <si>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</si>
  <si>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</si>
  <si>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</si>
  <si>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</si>
  <si>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</si>
  <si>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</si>
  <si>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</si>
  <si>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</si>
  <si>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</si>
  <si>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</si>
  <si>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</si>
  <si>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</si>
  <si>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</si>
  <si>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</si>
  <si>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</si>
  <si>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</si>
  <si>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</si>
  <si>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</si>
  <si>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</si>
  <si>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</si>
  <si>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</si>
  <si>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</si>
  <si>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</si>
  <si>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</si>
  <si>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</si>
  <si>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</si>
  <si>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</si>
  <si>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</si>
  <si>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</si>
  <si>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</si>
  <si>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</si>
  <si>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</si>
  <si>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</si>
  <si>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</si>
  <si>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</si>
  <si>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</si>
  <si>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</si>
  <si>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</si>
  <si>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</si>
  <si>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</si>
  <si>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</si>
  <si>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</si>
  <si>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</si>
  <si>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</si>
  <si>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</si>
  <si>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</si>
  <si>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</si>
  <si>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</si>
  <si>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</si>
  <si>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</si>
  <si>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</si>
  <si>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</si>
  <si>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</si>
  <si>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</si>
  <si>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</si>
  <si>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</si>
  <si>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</si>
  <si>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</si>
  <si>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</si>
  <si>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</si>
  <si>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</si>
  <si>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</si>
  <si>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</si>
  <si>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</si>
  <si>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</si>
  <si>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</si>
  <si>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</si>
  <si>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</si>
  <si>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</si>
  <si>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</si>
  <si>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</si>
  <si>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</si>
  <si>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</si>
  <si>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</si>
  <si>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</si>
  <si>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ДИМИТЪР ГЕОРГИЕВ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</si>
  <si>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</si>
  <si>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</si>
  <si>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</si>
  <si>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</si>
  <si>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Ръководител:   ДИМИТЪР  ГЕОРГИЕВ</t>
  </si>
  <si>
    <t>Ръководител:Д. ГЕОРГИЕВ</t>
  </si>
  <si>
    <t xml:space="preserve">Отчетен период                                                                                                                                                                 </t>
  </si>
  <si>
    <t xml:space="preserve">    ИРИНА НИКОЛОВА</t>
  </si>
  <si>
    <t>ИРИНА НИКОЛОВА</t>
  </si>
  <si>
    <t>Съставител: ИРИНА НИКОЛОВА</t>
  </si>
  <si>
    <t>Съставител    :И.НИКОЛОВА          Ръководител  Д. ГЕОРГИЕВ ……………………</t>
  </si>
  <si>
    <t xml:space="preserve">Съставител:И.НИКОЛОВА                              </t>
  </si>
  <si>
    <t>И.НИКОЛОВА                                                          Р.ъководител   Д.ГЕОРГИЕВ</t>
  </si>
  <si>
    <t xml:space="preserve">                                    Съставител: И.НИКОЛОВА                        </t>
  </si>
  <si>
    <t>към 31.12.2013</t>
  </si>
  <si>
    <t>31.12.2013</t>
  </si>
  <si>
    <t>Дата на съставяне: 23.01.2014</t>
  </si>
  <si>
    <t>23.01.2014</t>
  </si>
  <si>
    <t xml:space="preserve">Дата на съставяне   :23.01.2014                   </t>
  </si>
  <si>
    <t>Дата на съставяне:   23.01.2014 г.</t>
  </si>
  <si>
    <t>Дата на съставяне: 23.01.2014 г.</t>
  </si>
  <si>
    <t xml:space="preserve">Дата  на съставяне: 23.01.2014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</si>
</sst>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2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/>
      <c r="D11" s="205">
        <v>8522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0</v>
      </c>
      <c r="D19" s="209">
        <f>SUM(D11:D18)</f>
        <v>8522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-5445</v>
      </c>
      <c r="H27" s="208">
        <f>SUM(H28:H30)</f>
        <v>-3430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-5445</v>
      </c>
      <c r="H29" s="391">
        <v>-3430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3828</v>
      </c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>
        <v>-2015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-1617</v>
      </c>
      <c r="H33" s="208">
        <f>H27+H31+H32</f>
        <v>-5445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-123</v>
      </c>
      <c r="H36" s="208">
        <f>H25+H17+H33</f>
        <v>-3951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0</v>
      </c>
      <c r="D55" s="209">
        <f>D19+D20+D21+D27+D32+D45+D51+D53+D54</f>
        <v>8522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52</v>
      </c>
      <c r="H61" s="208">
        <f>SUM(H62:H68)</f>
        <v>1056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>
        <v>1004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/>
      <c r="D68" s="205">
        <v>1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72</v>
      </c>
      <c r="H69" s="206">
        <v>2911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124</v>
      </c>
      <c r="H71" s="215">
        <f>H59+H60+H61+H69+H70</f>
        <v>12475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0</v>
      </c>
      <c r="D75" s="209">
        <f>SUM(D67:D74)</f>
        <v>1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124</v>
      </c>
      <c r="H79" s="216">
        <f>H71+H74+H75+H76</f>
        <v>12475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/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</v>
      </c>
      <c r="D93" s="209">
        <f>D64+D75+D84+D91+D92</f>
        <v>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</v>
      </c>
      <c r="D94" s="218">
        <f>D93+D55</f>
        <v>8524</v>
      </c>
      <c r="E94" s="558" t="s">
        <v>269</v>
      </c>
      <c r="F94" s="345" t="s">
        <v>270</v>
      </c>
      <c r="G94" s="219">
        <f>G36+G39+G55+G79</f>
        <v>1</v>
      </c>
      <c r="H94" s="219">
        <f>H36+H39+H55+H79</f>
        <v>8524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876</v>
      </c>
      <c r="B98" s="539"/>
      <c r="C98" s="605" t="s">
        <v>871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865</v>
      </c>
      <c r="D100" s="606"/>
      <c r="E100" s="606"/>
    </row>
    <row r="102" ht="12.75">
      <c r="E102" s="230"/>
    </row>
    <row r="104" ht="12.75">
      <c r="M104" s="211"/>
    </row>
    <row r="106" spans="3:13" ht="12.75">
      <c r="C106" s="223">
        <v>0</v>
      </c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zoomScaleSheetLayoutView="100" workbookViewId="0" topLeftCell="A1">
      <selection activeCell="G24" sqref="G2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875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22</v>
      </c>
      <c r="D10" s="79">
        <v>9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/>
      <c r="E11" s="366" t="s">
        <v>289</v>
      </c>
      <c r="F11" s="365" t="s">
        <v>290</v>
      </c>
      <c r="G11" s="87"/>
      <c r="H11" s="87"/>
    </row>
    <row r="12" spans="1:8" ht="12">
      <c r="A12" s="363" t="s">
        <v>291</v>
      </c>
      <c r="B12" s="364" t="s">
        <v>292</v>
      </c>
      <c r="C12" s="79">
        <v>47</v>
      </c>
      <c r="D12" s="79">
        <v>46</v>
      </c>
      <c r="E12" s="366" t="s">
        <v>77</v>
      </c>
      <c r="F12" s="365" t="s">
        <v>293</v>
      </c>
      <c r="G12" s="87">
        <v>10271</v>
      </c>
      <c r="H12" s="87">
        <v>5</v>
      </c>
    </row>
    <row r="13" spans="1:18" ht="12">
      <c r="A13" s="363" t="s">
        <v>294</v>
      </c>
      <c r="B13" s="364" t="s">
        <v>295</v>
      </c>
      <c r="C13" s="79">
        <v>3</v>
      </c>
      <c r="D13" s="79">
        <v>3</v>
      </c>
      <c r="E13" s="367" t="s">
        <v>50</v>
      </c>
      <c r="F13" s="368" t="s">
        <v>296</v>
      </c>
      <c r="G13" s="88">
        <f>SUM(G9:G12)</f>
        <v>10271</v>
      </c>
      <c r="H13" s="88">
        <f>SUM(H9:H12)</f>
        <v>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8522</v>
      </c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1579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1579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8594</v>
      </c>
      <c r="D19" s="82">
        <f>SUM(D9:D15)+D16</f>
        <v>1637</v>
      </c>
      <c r="E19" s="373" t="s">
        <v>313</v>
      </c>
      <c r="F19" s="369" t="s">
        <v>314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149</v>
      </c>
      <c r="D22" s="79">
        <v>383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>
        <v>2300</v>
      </c>
      <c r="H23" s="87"/>
    </row>
    <row r="24" spans="1:18" ht="12">
      <c r="A24" s="363" t="s">
        <v>328</v>
      </c>
      <c r="B24" s="375" t="s">
        <v>329</v>
      </c>
      <c r="C24" s="79"/>
      <c r="D24" s="79"/>
      <c r="E24" s="367" t="s">
        <v>102</v>
      </c>
      <c r="F24" s="370" t="s">
        <v>330</v>
      </c>
      <c r="G24" s="88">
        <f>SUM(G19:G23)</f>
        <v>2300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149</v>
      </c>
      <c r="D26" s="82">
        <f>SUM(D22:D25)</f>
        <v>383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8743</v>
      </c>
      <c r="D28" s="83">
        <f>D26+D19</f>
        <v>2020</v>
      </c>
      <c r="E28" s="174" t="s">
        <v>335</v>
      </c>
      <c r="F28" s="370" t="s">
        <v>336</v>
      </c>
      <c r="G28" s="88">
        <f>G13+G15+G24</f>
        <v>12571</v>
      </c>
      <c r="H28" s="88">
        <f>H13+H15+H24</f>
        <v>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3828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2015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8743</v>
      </c>
      <c r="D33" s="82">
        <f>D28-D31+D32</f>
        <v>2020</v>
      </c>
      <c r="E33" s="174" t="s">
        <v>349</v>
      </c>
      <c r="F33" s="370" t="s">
        <v>350</v>
      </c>
      <c r="G33" s="90">
        <f>G32-G31+G28</f>
        <v>12571</v>
      </c>
      <c r="H33" s="90">
        <f>H32-H31+H28</f>
        <v>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3828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2015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3828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2015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3828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2015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12571</v>
      </c>
      <c r="D42" s="86">
        <f>D33+D35+D39</f>
        <v>2020</v>
      </c>
      <c r="E42" s="177" t="s">
        <v>376</v>
      </c>
      <c r="F42" s="178" t="s">
        <v>377</v>
      </c>
      <c r="G42" s="90">
        <f>G39+G33</f>
        <v>12571</v>
      </c>
      <c r="H42" s="90">
        <f>H39+H33</f>
        <v>2020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877</v>
      </c>
      <c r="C44" s="532" t="s">
        <v>379</v>
      </c>
      <c r="D44" s="607" t="s">
        <v>872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D40" sqref="D4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866</v>
      </c>
      <c r="B6" s="533" t="str">
        <f>'справка №1-БАЛАНС'!E5</f>
        <v>към 31.12.2013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220</v>
      </c>
      <c r="D10" s="92">
        <v>436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-1174</v>
      </c>
      <c r="D11" s="92">
        <v>-7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-89</v>
      </c>
      <c r="D13" s="92">
        <v>-46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-2107</v>
      </c>
      <c r="D14" s="92">
        <v>-1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-3150</v>
      </c>
      <c r="D20" s="93">
        <f>SUM(D10:D19)</f>
        <v>382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>
        <v>12376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-8508</v>
      </c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3868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-148</v>
      </c>
      <c r="D39" s="92">
        <v>-383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-570</v>
      </c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-718</v>
      </c>
      <c r="D42" s="93">
        <f>SUM(D34:D41)</f>
        <v>-383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0</v>
      </c>
      <c r="D43" s="93">
        <f>D42+D32+D20</f>
        <v>-1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</v>
      </c>
      <c r="D44" s="184">
        <v>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/>
      <c r="D46" s="94"/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867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859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S25" sqref="S2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31.12.2013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-5445</v>
      </c>
      <c r="K11" s="98"/>
      <c r="L11" s="424">
        <f>SUM(C11:K11)</f>
        <v>-3951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-5445</v>
      </c>
      <c r="K15" s="99">
        <f t="shared" si="2"/>
        <v>0</v>
      </c>
      <c r="L15" s="424">
        <f t="shared" si="1"/>
        <v>-3951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3828</v>
      </c>
      <c r="J16" s="425">
        <f>+'справка №1-БАЛАНС'!G32</f>
        <v>0</v>
      </c>
      <c r="K16" s="98"/>
      <c r="L16" s="424">
        <f t="shared" si="1"/>
        <v>3828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3828</v>
      </c>
      <c r="J29" s="97">
        <f t="shared" si="6"/>
        <v>-5445</v>
      </c>
      <c r="K29" s="97">
        <f t="shared" si="6"/>
        <v>0</v>
      </c>
      <c r="L29" s="424">
        <f t="shared" si="1"/>
        <v>-123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3828</v>
      </c>
      <c r="J32" s="97">
        <f t="shared" si="7"/>
        <v>-5445</v>
      </c>
      <c r="K32" s="97">
        <f t="shared" si="7"/>
        <v>0</v>
      </c>
      <c r="L32" s="424">
        <f t="shared" si="1"/>
        <v>-123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881</v>
      </c>
      <c r="B35" s="37"/>
      <c r="C35" s="24"/>
      <c r="D35" s="612" t="s">
        <v>518</v>
      </c>
      <c r="E35" s="612"/>
      <c r="F35" s="612" t="s">
        <v>868</v>
      </c>
      <c r="G35" s="612"/>
      <c r="H35" s="612"/>
      <c r="I35" s="612"/>
      <c r="J35" s="24" t="s">
        <v>852</v>
      </c>
      <c r="K35" s="24"/>
      <c r="L35" s="612" t="s">
        <v>860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44" sqref="E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861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31.12.2013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8522</v>
      </c>
      <c r="E9" s="243"/>
      <c r="F9" s="243">
        <v>8522</v>
      </c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8522</v>
      </c>
      <c r="E17" s="248">
        <f>SUM(E9:E16)</f>
        <v>0</v>
      </c>
      <c r="F17" s="248">
        <f>SUM(F9:F16)</f>
        <v>8522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8522</v>
      </c>
      <c r="E40" s="547">
        <f>E17+E18+E19+E25+E38+E39</f>
        <v>0</v>
      </c>
      <c r="F40" s="547">
        <f aca="true" t="shared" si="13" ref="F40:R40">F17+F18+F19+F25+F38+F39</f>
        <v>8522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878</v>
      </c>
      <c r="C44" s="445"/>
      <c r="D44" s="446"/>
      <c r="E44" s="446"/>
      <c r="F44" s="446"/>
      <c r="G44" s="436"/>
      <c r="H44" s="447" t="s">
        <v>873</v>
      </c>
      <c r="I44" s="447"/>
      <c r="J44" s="447"/>
      <c r="K44" s="635"/>
      <c r="L44" s="635"/>
      <c r="M44" s="635"/>
      <c r="N44" s="635"/>
      <c r="O44" s="621" t="s">
        <v>864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7">
      <selection activeCell="D73" sqref="D7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862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31.12.2013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52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>
        <v>52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72</v>
      </c>
      <c r="D95" s="153">
        <v>72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124</v>
      </c>
      <c r="D96" s="149">
        <f>D85+D80+D75+D71+D95</f>
        <v>124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124</v>
      </c>
      <c r="D97" s="149">
        <f>D96+D68+D66</f>
        <v>124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879</v>
      </c>
      <c r="B109" s="600"/>
      <c r="C109" s="600" t="s">
        <v>869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863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31.12.2013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879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868</v>
      </c>
      <c r="D31" s="510"/>
      <c r="E31" s="510"/>
      <c r="F31" s="510"/>
      <c r="G31" s="510" t="s">
        <v>859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2">
      <selection activeCell="D156" sqref="D15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31.12.2013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880</v>
      </c>
      <c r="B151" s="561"/>
      <c r="C151" s="639" t="s">
        <v>870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Irina</cp:lastModifiedBy>
  <cp:lastPrinted>2014-01-23T09:33:57Z</cp:lastPrinted>
  <dcterms:created xsi:type="dcterms:W3CDTF">2000-06-29T12:02:40Z</dcterms:created>
  <dcterms:modified xsi:type="dcterms:W3CDTF">2014-02-14T14:51:16Z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