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30" windowWidth="15480" windowHeight="11205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<sst xmlns="http://schemas.openxmlformats.org/spreadsheetml/2006/main" count="1042" uniqueCount="888">
  <si>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</si>
  <si>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</si>
  <si>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</si>
  <si>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</si>
  <si>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</si>
  <si>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</si>
  <si>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</si>
  <si>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</si>
  <si>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</si>
  <si>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</si>
  <si>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</si>
  <si>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</si>
  <si>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</si>
  <si>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</si>
  <si>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</si>
  <si>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</si>
  <si>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</si>
  <si>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</si>
  <si>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</si>
  <si>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</si>
  <si>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</si>
  <si>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</si>
  <si>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</si>
  <si>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</si>
  <si>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</si>
  <si>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</si>
  <si>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</si>
  <si>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</si>
  <si>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</si>
  <si>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</si>
  <si>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</si>
  <si>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</si>
  <si>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</si>
  <si>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</si>
  <si>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</si>
  <si>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</si>
  <si>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</si>
  <si>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</si>
  <si>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</si>
  <si>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</si>
  <si>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</si>
  <si>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</si>
  <si>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</si>
  <si>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</si>
  <si>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</si>
  <si>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</si>
  <si>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</si>
  <si>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</si>
  <si>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</si>
  <si>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</si>
  <si>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</si>
  <si>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</si>
  <si>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</si>
  <si>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</si>
  <si>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</si>
  <si>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</si>
  <si>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</si>
  <si>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</si>
  <si>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</si>
  <si>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</si>
  <si>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</si>
  <si>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</si>
  <si>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</si>
  <si>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</si>
  <si>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</si>
  <si>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</si>
  <si>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</si>
  <si>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</si>
  <si>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</si>
  <si>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</si>
  <si>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</si>
  <si>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</si>
  <si>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</si>
  <si>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</si>
  <si>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</si>
  <si>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</si>
  <si>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</si>
  <si>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</si>
  <si>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</si>
  <si>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</si>
  <si>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</si>
  <si>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</si>
  <si>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</si>
  <si>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</si>
  <si>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</si>
  <si>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</si>
  <si>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</si>
  <si>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</si>
  <si>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</si>
  <si>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</si>
  <si>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</si>
  <si>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</si>
  <si>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</si>
  <si>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</si>
  <si>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</si>
  <si>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</si>
  <si>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</si>
  <si>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</si>
  <si>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</si>
  <si>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</si>
  <si>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</si>
  <si>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</si>
  <si>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</si>
  <si>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</si>
  <si>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</si>
  <si>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</si>
  <si>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</si>
  <si>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</si>
  <si>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</si>
  <si>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</si>
  <si>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</si>
  <si>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</si>
  <si>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</si>
  <si>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</si>
  <si>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</si>
  <si>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</si>
  <si>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</si>
  <si>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</si>
  <si>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</si>
  <si>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</si>
  <si>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</si>
  <si>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</si>
  <si>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</si>
  <si>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</si>
  <si>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</si>
  <si>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</si>
  <si>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</si>
  <si>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</si>
  <si>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</si>
  <si>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</si>
  <si>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</si>
  <si>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</si>
  <si>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</si>
  <si>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</si>
  <si>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</si>
  <si>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</si>
  <si>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</si>
  <si>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</si>
  <si>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</si>
  <si>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</si>
  <si>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</si>
  <si>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</si>
  <si>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</si>
  <si>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</si>
  <si>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</si>
  <si>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</si>
  <si>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</si>
  <si>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</si>
  <si>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</si>
  <si>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</si>
  <si>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</si>
  <si>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</si>
  <si>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</si>
  <si>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</si>
  <si>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</si>
  <si>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</si>
  <si>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</si>
  <si>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</si>
  <si>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</si>
  <si>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</si>
  <si>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</si>
  <si>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</si>
  <si>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</si>
  <si>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</si>
  <si>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</si>
  <si>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</si>
  <si>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</si>
  <si>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</si>
  <si>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</si>
  <si>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</si>
  <si>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</si>
  <si>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</si>
  <si>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</si>
  <si>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</si>
  <si>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</si>
  <si>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</si>
  <si>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</si>
  <si>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</si>
  <si>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</si>
  <si>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</si>
  <si>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</si>
  <si>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</si>
  <si>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</si>
  <si>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</si>
  <si>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</si>
  <si>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</si>
  <si>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</si>
  <si>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</si>
  <si>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</si>
  <si>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</si>
  <si>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</si>
  <si>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</si>
  <si>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</si>
  <si>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</si>
  <si>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</si>
  <si>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</si>
  <si>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</si>
  <si>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</si>
  <si>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</si>
  <si>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</si>
  <si>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</si>
  <si>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</si>
  <si>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</si>
  <si>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</si>
  <si>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</si>
  <si>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</si>
  <si>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</si>
  <si>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</si>
  <si>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</si>
  <si>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</si>
  <si>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</si>
  <si>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</si>
  <si>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</si>
  <si>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</si>
  <si>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</si>
  <si>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</si>
  <si>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</si>
  <si>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</si>
  <si>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</si>
  <si>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</si>
  <si>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</si>
  <si>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</si>
  <si>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</si>
  <si>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</si>
  <si>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</si>
  <si>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</si>
  <si>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</si>
  <si>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</si>
  <si>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</si>
  <si>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</si>
  <si>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</si>
  <si>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</si>
  <si>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</si>
  <si>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</si>
  <si>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</si>
  <si>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</si>
  <si>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</si>
  <si>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</si>
  <si>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</si>
  <si>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</si>
  <si>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</si>
  <si>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</si>
  <si>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</si>
  <si>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</si>
  <si>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</si>
  <si>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</si>
  <si>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</si>
  <si>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</si>
  <si>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</si>
  <si>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</si>
  <si>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</si>
  <si>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</si>
  <si>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</si>
  <si>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</si>
  <si>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</si>
  <si>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</si>
  <si>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</si>
  <si>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</si>
  <si>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</si>
  <si>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</si>
  <si>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</si>
  <si>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</si>
  <si>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</si>
  <si>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</si>
  <si>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</si>
  <si>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</si>
  <si>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</si>
  <si>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</si>
  <si>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</si>
  <si>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</si>
  <si>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</si>
  <si>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</si>
  <si>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</si>
  <si>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</si>
  <si>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</si>
  <si>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</si>
  <si>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</si>
  <si>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</si>
  <si>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</si>
  <si>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</si>
  <si>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</si>
  <si>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</si>
  <si>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</si>
  <si>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</si>
  <si>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</si>
  <si>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</si>
  <si>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</si>
  <si>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</si>
  <si>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</si>
  <si>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</si>
  <si>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</si>
  <si>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</si>
  <si>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</si>
  <si>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</si>
  <si>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</si>
  <si>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</si>
  <si>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</si>
  <si>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</si>
  <si>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</si>
  <si>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</si>
  <si>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</si>
  <si>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</si>
  <si>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</si>
  <si>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</si>
  <si>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</si>
  <si>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</si>
  <si>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</si>
  <si>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</si>
  <si>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</si>
  <si>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</si>
  <si>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</si>
  <si>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</si>
  <si>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</si>
  <si>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</si>
  <si>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</si>
  <si>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</si>
  <si>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</si>
  <si>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</si>
  <si>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</si>
  <si>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</si>
  <si>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</si>
  <si>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</si>
  <si>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</si>
  <si>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</si>
  <si>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</si>
  <si>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</si>
  <si>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</si>
  <si>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</si>
  <si>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</si>
  <si>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</si>
  <si>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</si>
  <si>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</si>
  <si>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</si>
  <si>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</si>
  <si>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</si>
  <si>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</si>
  <si>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</si>
  <si>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</si>
  <si>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</si>
  <si>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</si>
  <si>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</si>
  <si>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</si>
  <si>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</si>
  <si>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</si>
  <si>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</si>
  <si>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</si>
  <si>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</si>
  <si>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</si>
  <si>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</si>
  <si>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</si>
  <si>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</si>
  <si>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</si>
  <si>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</si>
  <si>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</si>
  <si>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</si>
  <si>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</si>
  <si>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</si>
  <si>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</si>
  <si>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</si>
  <si>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</si>
  <si>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</si>
  <si>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</si>
  <si>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</si>
  <si>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</si>
  <si>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</si>
  <si>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</si>
  <si>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</si>
  <si>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</si>
  <si>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</si>
  <si>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</si>
  <si>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</si>
  <si>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</si>
  <si>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</si>
  <si>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</si>
  <si>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</si>
  <si>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</si>
  <si>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</si>
  <si>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</si>
  <si>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</si>
  <si>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</si>
  <si>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</si>
  <si>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</si>
  <si>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</si>
  <si>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</si>
  <si>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</si>
  <si>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</si>
  <si>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</si>
  <si>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</si>
  <si>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</si>
  <si>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</si>
  <si>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</si>
  <si>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</si>
  <si>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</si>
  <si>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</si>
  <si>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</si>
  <si>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</si>
  <si>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</si>
  <si>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</si>
  <si>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</si>
  <si>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</si>
  <si>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</si>
  <si>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</si>
  <si>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</si>
  <si>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</si>
  <si>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</si>
  <si>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</si>
  <si>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</si>
  <si>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</si>
  <si>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</si>
  <si>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</si>
  <si>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</si>
  <si>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</si>
  <si>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</si>
  <si>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</si>
  <si>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</si>
  <si>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</si>
  <si>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</si>
  <si>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</si>
  <si>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</si>
  <si>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</si>
  <si>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</si>
  <si>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</si>
  <si>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</si>
  <si>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</si>
  <si>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</si>
  <si>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</si>
  <si>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</si>
  <si>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</si>
  <si>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</si>
  <si>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</si>
  <si>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</si>
  <si>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</si>
  <si>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</si>
  <si>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</si>
  <si>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</si>
  <si>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</si>
  <si>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</si>
  <si>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</si>
  <si>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</si>
  <si>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</si>
  <si>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</si>
  <si>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</si>
  <si>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</si>
  <si>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</si>
  <si>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</si>
  <si>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</si>
  <si>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</si>
  <si>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</si>
  <si>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</si>
  <si>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</si>
  <si>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</si>
  <si>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</si>
  <si>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</si>
  <si>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</si>
  <si>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</si>
  <si>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</si>
  <si>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</si>
  <si>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</si>
  <si>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</si>
  <si>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</si>
  <si>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</si>
  <si>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</si>
  <si>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</si>
  <si>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</si>
  <si>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</si>
  <si>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</si>
  <si>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</si>
  <si>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</si>
  <si>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</si>
  <si>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</si>
  <si>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</si>
  <si>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</si>
  <si>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</si>
  <si>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</si>
  <si>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</si>
  <si>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</si>
  <si>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</si>
  <si>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</si>
  <si>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</si>
  <si>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</si>
  <si>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</si>
  <si>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</si>
  <si>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</si>
  <si>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</si>
  <si>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</si>
  <si>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</si>
  <si>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</si>
  <si>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</si>
  <si>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</si>
  <si>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</si>
  <si>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</si>
  <si>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</si>
  <si>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</si>
  <si>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</si>
  <si>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</si>
  <si>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</si>
  <si>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</si>
  <si>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</si>
  <si>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</si>
  <si>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</si>
  <si>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</si>
  <si>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</si>
  <si>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</si>
  <si>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</si>
  <si>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</si>
  <si>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</si>
  <si>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</si>
  <si>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</si>
  <si>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</si>
  <si>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</si>
  <si>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</si>
  <si>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</si>
  <si>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</si>
  <si>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</si>
  <si>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</si>
  <si>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</si>
  <si>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</si>
  <si>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</si>
  <si>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</si>
  <si>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</si>
  <si>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</si>
  <si>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</si>
  <si>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</si>
  <si>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</si>
  <si>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</si>
  <si>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</si>
  <si>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</si>
  <si>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</si>
  <si>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</si>
  <si>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</si>
  <si>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</si>
  <si>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</si>
  <si>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</si>
  <si>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</si>
  <si>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</si>
  <si>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</si>
  <si>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</si>
  <si>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</si>
  <si>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</si>
  <si>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</si>
  <si>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</si>
  <si>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</si>
  <si>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</si>
  <si>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</si>
  <si>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</si>
  <si>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</si>
  <si>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</si>
  <si>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</si>
  <si>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</si>
  <si>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</si>
  <si>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</si>
  <si>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</si>
  <si>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</si>
  <si>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</si>
  <si>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</si>
  <si>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</si>
  <si>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</si>
  <si>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</si>
  <si>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</si>
  <si>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</si>
  <si>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</si>
  <si>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</si>
  <si>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</si>
  <si>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</si>
  <si>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</si>
  <si>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</si>
  <si>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</si>
  <si>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</si>
  <si>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</si>
  <si>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</si>
  <si>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</si>
  <si>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</si>
  <si>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</si>
  <si>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</si>
  <si>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</si>
  <si>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</si>
  <si>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</si>
  <si>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</si>
  <si>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</si>
  <si>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</si>
  <si>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</si>
  <si>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</si>
  <si>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</si>
  <si>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</si>
  <si>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</si>
  <si>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</si>
  <si>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</si>
  <si>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</si>
  <si>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</si>
  <si>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</si>
  <si>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</si>
  <si>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</si>
  <si>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</si>
  <si>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</si>
  <si>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</si>
  <si>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</si>
  <si>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</si>
  <si>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</si>
  <si>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</si>
  <si>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</si>
  <si>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</si>
  <si>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</si>
  <si>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</si>
  <si>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</si>
  <si>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</si>
  <si>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</si>
  <si>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</si>
  <si>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</si>
  <si>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</si>
  <si>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</si>
  <si>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</si>
  <si>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</si>
  <si>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</si>
  <si>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</si>
  <si>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</si>
  <si>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</si>
  <si>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</si>
  <si>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</si>
  <si>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</si>
  <si>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</si>
  <si>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</si>
  <si>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</si>
  <si>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</si>
  <si>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</si>
  <si>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</si>
  <si>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</si>
  <si>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</si>
  <si>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</si>
  <si>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</si>
  <si>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</si>
  <si>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</si>
  <si>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</si>
  <si>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</si>
  <si>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</si>
  <si>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</si>
  <si>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</si>
  <si>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</si>
  <si>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</si>
  <si>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</si>
  <si>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</si>
  <si>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</si>
  <si>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</si>
  <si>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</si>
  <si>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</si>
  <si>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</si>
  <si>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</si>
  <si>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</si>
  <si>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</si>
  <si>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</si>
  <si>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</si>
  <si>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</si>
  <si>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</si>
  <si>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</si>
  <si>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</si>
  <si>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</si>
  <si>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</si>
  <si>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</si>
  <si>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</si>
  <si>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</si>
  <si>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</si>
  <si>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</si>
  <si>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</si>
  <si>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</si>
  <si>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</si>
  <si>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</si>
  <si>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</si>
  <si>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</si>
  <si>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</si>
  <si>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</si>
  <si>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</si>
  <si>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</si>
  <si>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</si>
  <si>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</si>
  <si>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</si>
  <si>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</si>
  <si>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</si>
  <si>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</si>
  <si>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</si>
  <si>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</si>
  <si>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</si>
  <si>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</si>
  <si>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</si>
  <si>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</si>
  <si>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</si>
  <si>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</si>
  <si>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</si>
  <si>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</si>
  <si>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</si>
  <si>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</si>
  <si>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</si>
  <si>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</si>
  <si>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</si>
  <si>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</si>
  <si>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</si>
  <si>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</si>
  <si>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</si>
  <si>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</si>
  <si>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</si>
  <si>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</si>
  <si>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</si>
  <si>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</si>
  <si>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</si>
  <si>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</si>
  <si>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</si>
  <si>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</si>
  <si>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</si>
  <si>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</si>
  <si>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</si>
  <si>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</si>
  <si>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</si>
  <si>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</si>
  <si>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</si>
  <si>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</si>
  <si>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</si>
  <si>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</si>
  <si>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</si>
  <si>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</si>
  <si>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</si>
  <si>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</si>
  <si>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</si>
  <si>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</si>
  <si>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</si>
  <si>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</si>
  <si>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</si>
  <si>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</si>
  <si>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</si>
  <si>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</si>
  <si>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</si>
  <si>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</si>
  <si>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</si>
  <si>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</si>
  <si>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</si>
  <si>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</si>
  <si>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</si>
  <si>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</si>
  <si>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</si>
  <si>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</si>
  <si>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</si>
  <si>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</si>
  <si>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</si>
  <si>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</si>
  <si>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</si>
  <si>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</si>
  <si>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</si>
  <si>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</si>
  <si>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</si>
  <si>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</si>
  <si>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</si>
  <si>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</si>
  <si>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</si>
  <si>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</si>
  <si>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</si>
  <si>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</si>
  <si>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</si>
  <si>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</si>
  <si>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</si>
  <si>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</si>
  <si>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</si>
  <si>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</si>
  <si>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</si>
  <si>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</si>
  <si>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</si>
  <si>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</si>
  <si>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</si>
  <si>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</si>
  <si>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</si>
  <si>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</si>
  <si>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</si>
  <si>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</si>
  <si>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</si>
  <si>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</si>
  <si>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</si>
  <si>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</si>
  <si>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</si>
  <si>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</si>
  <si>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</si>
  <si>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</si>
  <si>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</si>
  <si>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</si>
  <si>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</si>
  <si>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</si>
  <si>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</si>
  <si>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</si>
  <si>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</si>
  <si>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</si>
  <si>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</si>
  <si>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</si>
  <si>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</si>
  <si>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</si>
  <si>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</si>
  <si>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</si>
  <si>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</si>
  <si>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</si>
  <si>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</si>
  <si>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</si>
  <si>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</si>
  <si>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</si>
  <si>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</si>
  <si>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</si>
  <si>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</si>
  <si>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</si>
  <si>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</si>
  <si>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</si>
  <si>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</si>
  <si>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</si>
  <si>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</si>
  <si>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</si>
  <si>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</si>
  <si>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</si>
  <si>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</si>
  <si>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</si>
  <si>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</si>
  <si>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</si>
  <si>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</si>
  <si>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</si>
  <si>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</si>
  <si>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</si>
  <si>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</si>
  <si>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</si>
  <si>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</si>
  <si>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</si>
  <si>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</si>
  <si>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</si>
  <si>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</si>
  <si>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</si>
  <si>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</si>
  <si>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</si>
  <si>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</si>
  <si>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</si>
  <si>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</si>
  <si>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</si>
  <si>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</si>
  <si>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</si>
  <si>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</si>
  <si>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</si>
  <si>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</si>
  <si>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</si>
  <si>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</si>
  <si>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</si>
  <si>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</si>
  <si>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</si>
  <si>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</si>
  <si>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</si>
  <si>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</si>
  <si>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</si>
  <si>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</si>
  <si>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</si>
  <si>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</si>
  <si>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</si>
  <si>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</si>
  <si>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</si>
  <si>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</si>
  <si>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</si>
  <si>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</si>
  <si>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</si>
  <si>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</si>
  <si>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</si>
  <si>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</si>
  <si>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</si>
  <si>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</si>
  <si>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Ръководител: Капман Ин ЕООД чрез Н.Ялъмов</t>
  </si>
  <si>
    <t xml:space="preserve">Ръководител: Капман Ин ЕООД </t>
  </si>
  <si>
    <t>чрез Н.Ялъмов</t>
  </si>
  <si>
    <t>М. Велкова</t>
  </si>
  <si>
    <t>Капман Ин ЕООД чрез Н.Ялъмов</t>
  </si>
  <si>
    <t>Съставител: М. Велкова</t>
  </si>
  <si>
    <t>Ръководител: Капман Ин ЕООД чрез Н. Ялъмов</t>
  </si>
  <si>
    <t>Съставител:М.Велкова</t>
  </si>
  <si>
    <t xml:space="preserve"> Ръководител : Капман Ин ЕООД </t>
  </si>
  <si>
    <t>Ин ЕООД</t>
  </si>
  <si>
    <t xml:space="preserve">                                    Съставител: М.Велкова                </t>
  </si>
  <si>
    <t>Съставител: М.Велкова</t>
  </si>
  <si>
    <t>Ръководител: Капман ИН ЕООД чрез Н.Ялъмов</t>
  </si>
  <si>
    <t>Съставител:  М.Велкова</t>
  </si>
  <si>
    <t>ДФ Капман Макс</t>
  </si>
  <si>
    <t>ИД Капман Капитал АД</t>
  </si>
  <si>
    <t xml:space="preserve">Съставител: </t>
  </si>
  <si>
    <t>Капман ИН ЕООД чрез Н.Ялъмов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</si>
  <si>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</si>
  <si>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</si>
  <si>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 към 31 декември    2010г.</t>
  </si>
  <si>
    <t>Дата на съставяне: 21.01.2011г.</t>
  </si>
  <si>
    <t>21.01.2011. г</t>
  </si>
  <si>
    <t xml:space="preserve">Дата на съставяне:21.01.2011 г.                                      </t>
  </si>
  <si>
    <t xml:space="preserve">Дата  на съставяне: 21.01.2011 г                                                                                                                          </t>
  </si>
  <si>
    <t xml:space="preserve">Дата на съставяне:21.01.2011 г                       </t>
  </si>
  <si>
    <t>Дата на съставяне:21.01.2011г.</t>
  </si>
  <si>
    <t>Дата на съставяне: 21.01.2011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</si>
</sst>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61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880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500</v>
      </c>
      <c r="H11" s="152">
        <v>500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500</v>
      </c>
      <c r="H12" s="153">
        <v>500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500</v>
      </c>
      <c r="H17" s="154">
        <f>H11+H14+H15+H16</f>
        <v>500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-382</v>
      </c>
      <c r="H27" s="154">
        <f>SUM(H28:H30)</f>
        <v>-285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-382</v>
      </c>
      <c r="H29" s="316">
        <v>-285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</v>
      </c>
      <c r="H32" s="316">
        <v>-97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-383</v>
      </c>
      <c r="H33" s="154">
        <f>H27+H31+H32</f>
        <v>-382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117</v>
      </c>
      <c r="H36" s="154">
        <f>H25+H17+H33</f>
        <v>118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15</v>
      </c>
      <c r="D54" s="151">
        <v>1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15</v>
      </c>
      <c r="D55" s="155">
        <f>D19+D20+D21+D27+D32+D45+D51+D53+D54</f>
        <v>1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</v>
      </c>
      <c r="H61" s="154">
        <f>SUM(H62:H68)</f>
        <v>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>
        <v>1</v>
      </c>
      <c r="H64" s="152">
        <v>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/>
      <c r="D69" s="151"/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/>
      <c r="D74" s="151"/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0</v>
      </c>
      <c r="D75" s="155">
        <f>SUM(D67:D74)</f>
        <v>0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102</v>
      </c>
      <c r="D78" s="155">
        <f>SUM(D79:D81)</f>
        <v>117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102</v>
      </c>
      <c r="D81" s="151">
        <v>117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102</v>
      </c>
      <c r="D84" s="155">
        <f>D83+D82+D78</f>
        <v>117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</v>
      </c>
      <c r="D91" s="155">
        <f>SUM(D87:D90)</f>
        <v>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103</v>
      </c>
      <c r="D93" s="155">
        <f>D64+D75+D84+D91+D92</f>
        <v>118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118</v>
      </c>
      <c r="D94" s="164">
        <f>D93+D55</f>
        <v>119</v>
      </c>
      <c r="E94" s="449" t="s">
        <v>269</v>
      </c>
      <c r="F94" s="289" t="s">
        <v>270</v>
      </c>
      <c r="G94" s="165">
        <f>G36+G39+G55+G79</f>
        <v>118</v>
      </c>
      <c r="H94" s="165">
        <f>H36+H39+H55+H79</f>
        <v>119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881</v>
      </c>
      <c r="B98" s="432"/>
      <c r="C98" s="579" t="s">
        <v>859</v>
      </c>
      <c r="D98" s="579"/>
      <c r="E98" s="579"/>
      <c r="F98" s="579" t="s">
        <v>861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862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C9" sqref="C9:D1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31 декември    2010г.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</v>
      </c>
      <c r="D10" s="46">
        <v>4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3</v>
      </c>
      <c r="D12" s="46">
        <v>55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0</v>
      </c>
      <c r="D13" s="46"/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/>
      <c r="D16" s="47">
        <v>4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6</v>
      </c>
      <c r="D19" s="49">
        <f>SUM(D9:D15)+D16</f>
        <v>63</v>
      </c>
      <c r="E19" s="304" t="s">
        <v>315</v>
      </c>
      <c r="F19" s="552" t="s">
        <v>316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>
        <v>9</v>
      </c>
      <c r="D23" s="46">
        <v>12</v>
      </c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9</v>
      </c>
      <c r="D26" s="49">
        <f>SUM(D22:D25)</f>
        <v>12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15</v>
      </c>
      <c r="D28" s="50">
        <f>D26+D19</f>
        <v>75</v>
      </c>
      <c r="E28" s="127" t="s">
        <v>337</v>
      </c>
      <c r="F28" s="554" t="s">
        <v>338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15</v>
      </c>
      <c r="H30" s="53">
        <f>IF((D28-H28)&gt;0,D28-H28,0)</f>
        <v>75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15</v>
      </c>
      <c r="D33" s="49">
        <f>D28+D31+D32</f>
        <v>75</v>
      </c>
      <c r="E33" s="127" t="s">
        <v>351</v>
      </c>
      <c r="F33" s="554" t="s">
        <v>352</v>
      </c>
      <c r="G33" s="53">
        <f>G32+G31+G28</f>
        <v>0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15</v>
      </c>
      <c r="H34" s="548">
        <f>IF((D33-H33)&gt;0,D33-H33,0)</f>
        <v>75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-14</v>
      </c>
      <c r="D35" s="49">
        <f>D36+D37+D38</f>
        <v>22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-14</v>
      </c>
      <c r="D37" s="430">
        <v>22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1</v>
      </c>
      <c r="H39" s="559">
        <f>IF(H34&gt;0,IF(D35+H34&lt;0,0,D35+H34),IF(D34-D35&lt;0,D35-D34,0))</f>
        <v>97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0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1</v>
      </c>
      <c r="H41" s="52">
        <f>IF(H39-H40&gt;0,H39-H40,0)</f>
        <v>97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</v>
      </c>
      <c r="D42" s="53">
        <f>D33+D35+D39</f>
        <v>97</v>
      </c>
      <c r="E42" s="128" t="s">
        <v>378</v>
      </c>
      <c r="F42" s="129" t="s">
        <v>379</v>
      </c>
      <c r="G42" s="53">
        <f>G39+G33</f>
        <v>1</v>
      </c>
      <c r="H42" s="53">
        <f>H39+H33</f>
        <v>97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882</v>
      </c>
      <c r="C48" s="427" t="s">
        <v>380</v>
      </c>
      <c r="D48" s="582" t="s">
        <v>863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864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7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31 декември    2010г.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-2</v>
      </c>
      <c r="D11" s="54">
        <v>-8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6</v>
      </c>
      <c r="D12" s="54">
        <v>62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-3</v>
      </c>
      <c r="D13" s="54">
        <v>-55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</v>
      </c>
      <c r="D19" s="54">
        <v>-2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0</v>
      </c>
      <c r="D20" s="55">
        <f>SUM(D10:D19)</f>
        <v>-3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0</v>
      </c>
      <c r="D43" s="55">
        <f>D42+D32+D20</f>
        <v>-3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</v>
      </c>
      <c r="D44" s="132">
        <v>4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</v>
      </c>
      <c r="D45" s="55">
        <f>D44+D43</f>
        <v>1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</v>
      </c>
      <c r="D46" s="56">
        <v>1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 t="s">
        <v>865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866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31 декември    2010г.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-382</v>
      </c>
      <c r="K11" s="60"/>
      <c r="L11" s="344">
        <f>SUM(C11:K11)</f>
        <v>118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500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-382</v>
      </c>
      <c r="K15" s="61">
        <f t="shared" si="2"/>
        <v>0</v>
      </c>
      <c r="L15" s="344">
        <f t="shared" si="1"/>
        <v>118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</v>
      </c>
      <c r="K16" s="60"/>
      <c r="L16" s="344">
        <f t="shared" si="1"/>
        <v>-1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500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-383</v>
      </c>
      <c r="K29" s="59">
        <f t="shared" si="6"/>
        <v>0</v>
      </c>
      <c r="L29" s="344">
        <f t="shared" si="1"/>
        <v>117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-383</v>
      </c>
      <c r="K32" s="59">
        <f t="shared" si="7"/>
        <v>0</v>
      </c>
      <c r="L32" s="344">
        <f t="shared" si="1"/>
        <v>117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0" t="s">
        <v>867</v>
      </c>
      <c r="E38" s="590"/>
      <c r="F38" s="590"/>
      <c r="G38" s="590"/>
      <c r="H38" s="590"/>
      <c r="I38" s="590"/>
      <c r="J38" s="15" t="s">
        <v>868</v>
      </c>
      <c r="K38" s="15"/>
      <c r="L38" s="590" t="s">
        <v>869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382</v>
      </c>
      <c r="B2" s="597"/>
      <c r="C2" s="598" t="str">
        <f>'справка №1-БАЛАНС'!E3</f>
        <v>КАПМАН ГРИЙН ЕНЕРДЖИ ФОНД 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596" t="s">
        <v>4</v>
      </c>
      <c r="B3" s="597"/>
      <c r="C3" s="599" t="str">
        <f>'справка №1-БАЛАНС'!E5</f>
        <v> към 31 декември    2010г.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3</v>
      </c>
      <c r="N3" s="604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5" t="s">
        <v>462</v>
      </c>
      <c r="B5" s="606"/>
      <c r="C5" s="609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2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2" t="s">
        <v>527</v>
      </c>
      <c r="R5" s="602" t="s">
        <v>528</v>
      </c>
    </row>
    <row r="6" spans="1:18" s="100" customFormat="1" ht="48">
      <c r="A6" s="607"/>
      <c r="B6" s="608"/>
      <c r="C6" s="610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3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3"/>
      <c r="R6" s="603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870</v>
      </c>
      <c r="I44" s="356"/>
      <c r="J44" s="356"/>
      <c r="K44" s="611"/>
      <c r="L44" s="611"/>
      <c r="M44" s="611"/>
      <c r="N44" s="611"/>
      <c r="O44" s="600" t="s">
        <v>860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A87" sqref="AA8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31 декември    2010г.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15</v>
      </c>
      <c r="D21" s="108">
        <v>0</v>
      </c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/>
      <c r="D29" s="108"/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/>
      <c r="D42" s="108"/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0</v>
      </c>
      <c r="D43" s="104">
        <f>D24+D28+D29+D31+D30+D32+D33+D38</f>
        <v>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15</v>
      </c>
      <c r="D44" s="103">
        <f>D43+D21+D19+D9</f>
        <v>0</v>
      </c>
      <c r="E44" s="118">
        <f>E43+E21+E19+E9</f>
        <v>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1</v>
      </c>
      <c r="D85" s="104">
        <f>SUM(D86:D90)+D94</f>
        <v>1</v>
      </c>
      <c r="E85" s="104">
        <f>SUM(E86:E90)+E94</f>
        <v>0</v>
      </c>
      <c r="F85" s="104">
        <f>SUM(F86:F90)+F94</f>
        <v>1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1</v>
      </c>
      <c r="D87" s="108">
        <v>1</v>
      </c>
      <c r="E87" s="119">
        <f t="shared" si="1"/>
        <v>0</v>
      </c>
      <c r="F87" s="108">
        <v>1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/>
    </row>
    <row r="96" spans="1:16" ht="12">
      <c r="A96" s="398" t="s">
        <v>759</v>
      </c>
      <c r="B96" s="407" t="s">
        <v>760</v>
      </c>
      <c r="C96" s="104">
        <f>C85+C80+C75+C71+C95</f>
        <v>1</v>
      </c>
      <c r="D96" s="104">
        <f>D85+D80+D75+D71+D95</f>
        <v>1</v>
      </c>
      <c r="E96" s="104">
        <f>E85+E80+E75+E71+E95</f>
        <v>0</v>
      </c>
      <c r="F96" s="104">
        <f>F85+F80+F75+F71+F95</f>
        <v>1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1</v>
      </c>
      <c r="D97" s="104">
        <f>D96+D68+D66</f>
        <v>1</v>
      </c>
      <c r="E97" s="104">
        <f>E96+E68+E66</f>
        <v>0</v>
      </c>
      <c r="F97" s="104">
        <f>F96+F68+F66</f>
        <v>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0</v>
      </c>
      <c r="D102" s="108"/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886</v>
      </c>
      <c r="B109" s="613"/>
      <c r="C109" s="613" t="s">
        <v>871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872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37" sqref="C37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31 декември    2010г.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>
        <v>3688</v>
      </c>
      <c r="D19" s="98"/>
      <c r="E19" s="98"/>
      <c r="F19" s="98">
        <v>69</v>
      </c>
      <c r="G19" s="98">
        <v>0</v>
      </c>
      <c r="H19" s="98">
        <v>4</v>
      </c>
      <c r="I19" s="434">
        <f t="shared" si="0"/>
        <v>65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>
        <v>3387</v>
      </c>
      <c r="D25" s="98"/>
      <c r="E25" s="98"/>
      <c r="F25" s="98">
        <v>41</v>
      </c>
      <c r="G25" s="98">
        <v>0</v>
      </c>
      <c r="H25" s="98">
        <v>4</v>
      </c>
      <c r="I25" s="434">
        <f t="shared" si="0"/>
        <v>37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7075</v>
      </c>
      <c r="D26" s="85">
        <f t="shared" si="2"/>
        <v>0</v>
      </c>
      <c r="E26" s="85">
        <f t="shared" si="2"/>
        <v>0</v>
      </c>
      <c r="F26" s="85">
        <f t="shared" si="2"/>
        <v>110</v>
      </c>
      <c r="G26" s="85">
        <f t="shared" si="2"/>
        <v>0</v>
      </c>
      <c r="H26" s="85">
        <f t="shared" si="2"/>
        <v>8</v>
      </c>
      <c r="I26" s="434">
        <f t="shared" si="0"/>
        <v>102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3"/>
      <c r="C30" s="623"/>
      <c r="D30" s="459" t="s">
        <v>876</v>
      </c>
      <c r="E30" s="622"/>
      <c r="F30" s="622"/>
      <c r="G30" s="622"/>
      <c r="H30" s="420" t="s">
        <v>878</v>
      </c>
      <c r="I30" s="622"/>
      <c r="J30" s="622"/>
    </row>
    <row r="31" spans="1:9" s="521" customFormat="1" ht="12">
      <c r="A31" s="349"/>
      <c r="B31" s="388"/>
      <c r="C31" s="349"/>
      <c r="D31" s="523" t="s">
        <v>863</v>
      </c>
      <c r="E31" s="523"/>
      <c r="F31" s="523"/>
      <c r="G31" s="523"/>
      <c r="H31" s="523" t="s">
        <v>877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39"/>
  <sheetViews>
    <sheetView zoomScalePageLayoutView="0" workbookViewId="0" topLeftCell="A1">
      <selection activeCell="D62" sqref="D6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31 декември    2010г.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1"/>
      <c r="E12" s="441"/>
      <c r="F12" s="443">
        <f>C12-E12</f>
        <v>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0</v>
      </c>
      <c r="D19" s="429"/>
      <c r="E19" s="429">
        <f>SUM(E12:E18)</f>
        <v>0</v>
      </c>
      <c r="F19" s="442">
        <f>SUM(F12:F18)</f>
        <v>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 t="s">
        <v>874</v>
      </c>
      <c r="B52" s="37"/>
      <c r="C52" s="441">
        <v>37</v>
      </c>
      <c r="D52" s="573">
        <v>0.361423678</v>
      </c>
      <c r="E52" s="441">
        <v>37</v>
      </c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 t="s">
        <v>875</v>
      </c>
      <c r="B62" s="37"/>
      <c r="C62" s="441">
        <v>65</v>
      </c>
      <c r="D62" s="573">
        <v>1.093336811</v>
      </c>
      <c r="E62" s="441">
        <v>65</v>
      </c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102</v>
      </c>
      <c r="D63" s="574">
        <f>SUM(D52:D62)</f>
        <v>1.4547604889999999</v>
      </c>
      <c r="E63" s="429">
        <f>SUM(E52:E62)</f>
        <v>102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102</v>
      </c>
      <c r="D64" s="429"/>
      <c r="E64" s="429">
        <f>E63+E50+E36+E19</f>
        <v>102</v>
      </c>
      <c r="F64" s="442">
        <f>F63+F50+F36+F19</f>
        <v>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887</v>
      </c>
      <c r="B136" s="453"/>
      <c r="C136" s="629" t="s">
        <v>873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860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Desislava Kaliskova</cp:lastModifiedBy>
  <cp:lastPrinted>2011-01-21T10:33:26Z</cp:lastPrinted>
  <dcterms:created xsi:type="dcterms:W3CDTF">2000-06-29T12:02:40Z</dcterms:created>
  <dcterms:modified xsi:type="dcterms:W3CDTF">2011-01-28T13:47:43Z</dcterms:modified>
  <cp:category/>
  <cp:version/>
  <cp:contentType/>
  <cp:contentStatus/>
</cp:coreProperties>
</file>