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<sst xmlns="http://schemas.openxmlformats.org/spreadsheetml/2006/main" count="1076" uniqueCount="901">
  <si>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</si>
  <si>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</si>
  <si>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</si>
  <si>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</si>
  <si>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</si>
  <si>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</si>
  <si>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</si>
  <si>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</si>
  <si>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</si>
  <si>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</si>
  <si>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</si>
  <si>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</si>
  <si>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</si>
  <si>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</si>
  <si>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</si>
  <si>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</si>
  <si>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</si>
  <si>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</si>
  <si>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</si>
  <si>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</si>
  <si>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</si>
  <si>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</si>
  <si>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</si>
  <si>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</si>
  <si>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</si>
  <si>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</si>
  <si>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</si>
  <si>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</si>
  <si>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</si>
  <si>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</si>
  <si>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</si>
  <si>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</si>
  <si>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</si>
  <si>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</si>
  <si>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</si>
  <si>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</si>
  <si>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</si>
  <si>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</si>
  <si>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</si>
  <si>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</si>
  <si>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</si>
  <si>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</si>
  <si>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</si>
  <si>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</si>
  <si>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</si>
  <si>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</si>
  <si>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</si>
  <si>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</si>
  <si>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</si>
  <si>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</si>
  <si>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</si>
  <si>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</si>
  <si>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</si>
  <si>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</si>
  <si>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</si>
  <si>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</si>
  <si>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</si>
  <si>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</si>
  <si>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</si>
  <si>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</si>
  <si>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</si>
  <si>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</si>
  <si>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</si>
  <si>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</si>
  <si>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</si>
  <si>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</si>
  <si>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</si>
  <si>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</si>
  <si>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</si>
  <si>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</si>
  <si>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</si>
  <si>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</si>
  <si>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</si>
  <si>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</si>
  <si>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</si>
  <si>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</si>
  <si>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</si>
  <si>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</si>
  <si>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</si>
  <si>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</si>
  <si>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</si>
  <si>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</si>
  <si>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</si>
  <si>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</si>
  <si>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</si>
  <si>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</si>
  <si>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</si>
  <si>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</si>
  <si>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</si>
  <si>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</si>
  <si>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</si>
  <si>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</si>
  <si>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</si>
  <si>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</si>
  <si>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</si>
  <si>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</si>
  <si>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</si>
  <si>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</si>
  <si>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</si>
  <si>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</si>
  <si>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</si>
  <si>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</si>
  <si>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</si>
  <si>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</si>
  <si>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</si>
  <si>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</si>
  <si>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</si>
  <si>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</si>
  <si>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</si>
  <si>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</si>
  <si>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</si>
  <si>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</si>
  <si>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</si>
  <si>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</si>
  <si>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</si>
  <si>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</si>
  <si>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</si>
  <si>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</si>
  <si>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</si>
  <si>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</si>
  <si>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</si>
  <si>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</si>
  <si>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</si>
  <si>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</si>
  <si>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</si>
  <si>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</si>
  <si>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</si>
  <si>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</si>
  <si>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</si>
  <si>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</si>
  <si>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</si>
  <si>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</si>
  <si>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</si>
  <si>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</si>
  <si>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</si>
  <si>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</si>
  <si>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</si>
  <si>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</si>
  <si>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</si>
  <si>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</si>
  <si>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</si>
  <si>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</si>
  <si>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</si>
  <si>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</si>
  <si>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</si>
  <si>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</si>
  <si>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</si>
  <si>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</si>
  <si>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</si>
  <si>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</si>
  <si>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</si>
  <si>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</si>
  <si>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</si>
  <si>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</si>
  <si>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</si>
  <si>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</si>
  <si>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</si>
  <si>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</si>
  <si>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</si>
  <si>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</si>
  <si>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</si>
  <si>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</si>
  <si>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</si>
  <si>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</si>
  <si>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</si>
  <si>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</si>
  <si>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</si>
  <si>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</si>
  <si>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</si>
  <si>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</si>
  <si>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</si>
  <si>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</si>
  <si>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</si>
  <si>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</si>
  <si>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</si>
  <si>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</si>
  <si>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</si>
  <si>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</si>
  <si>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</si>
  <si>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</si>
  <si>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</si>
  <si>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</si>
  <si>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</si>
  <si>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</si>
  <si>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</si>
  <si>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</si>
  <si>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</si>
  <si>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</si>
  <si>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</si>
  <si>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</si>
  <si>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</si>
  <si>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</si>
  <si>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</si>
  <si>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</si>
  <si>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</si>
  <si>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</si>
  <si>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</si>
  <si>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</si>
  <si>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</si>
  <si>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</si>
  <si>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</si>
  <si>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</si>
  <si>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</si>
  <si>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</si>
  <si>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</si>
  <si>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</si>
  <si>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</si>
  <si>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</si>
  <si>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</si>
  <si>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</si>
  <si>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</si>
  <si>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</si>
  <si>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</si>
  <si>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</si>
  <si>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</si>
  <si>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</si>
  <si>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</si>
  <si>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</si>
  <si>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</si>
  <si>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</si>
  <si>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</si>
  <si>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</si>
  <si>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</si>
  <si>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</si>
  <si>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</si>
  <si>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</si>
  <si>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</si>
  <si>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</si>
  <si>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</si>
  <si>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</si>
  <si>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</si>
  <si>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</si>
  <si>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</si>
  <si>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</si>
  <si>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</si>
  <si>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</si>
  <si>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</si>
  <si>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</si>
  <si>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</si>
  <si>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</si>
  <si>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</si>
  <si>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</si>
  <si>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</si>
  <si>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</si>
  <si>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</si>
  <si>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</si>
  <si>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</si>
  <si>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</si>
  <si>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</si>
  <si>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</si>
  <si>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</si>
  <si>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</si>
  <si>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</si>
  <si>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</si>
  <si>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</si>
  <si>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</si>
  <si>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</si>
  <si>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</si>
  <si>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</si>
  <si>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</si>
  <si>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</si>
  <si>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</si>
  <si>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</si>
  <si>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</si>
  <si>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</si>
  <si>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</si>
  <si>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</si>
  <si>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</si>
  <si>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</si>
  <si>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</si>
  <si>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</si>
  <si>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</si>
  <si>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</si>
  <si>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</si>
  <si>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</si>
  <si>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</si>
  <si>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</si>
  <si>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</si>
  <si>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</si>
  <si>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</si>
  <si>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</si>
  <si>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</si>
  <si>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</si>
  <si>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</si>
  <si>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</si>
  <si>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</si>
  <si>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</si>
  <si>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</si>
  <si>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</si>
  <si>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</si>
  <si>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</si>
  <si>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</si>
  <si>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</si>
  <si>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</si>
  <si>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</si>
  <si>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</si>
  <si>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</si>
  <si>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</si>
  <si>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</si>
  <si>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</si>
  <si>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</si>
  <si>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</si>
  <si>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</si>
  <si>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</si>
  <si>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</si>
  <si>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</si>
  <si>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</si>
  <si>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</si>
  <si>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</si>
  <si>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</si>
  <si>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</si>
  <si>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</si>
  <si>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</si>
  <si>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</si>
  <si>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</si>
  <si>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</si>
  <si>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</si>
  <si>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</si>
  <si>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</si>
  <si>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</si>
  <si>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</si>
  <si>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</si>
  <si>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</si>
  <si>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</si>
  <si>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</si>
  <si>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</si>
  <si>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</si>
  <si>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</si>
  <si>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</si>
  <si>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</si>
  <si>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</si>
  <si>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</si>
  <si>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</si>
  <si>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</si>
  <si>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</si>
  <si>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</si>
  <si>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</si>
  <si>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</si>
  <si>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</si>
  <si>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</si>
  <si>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</si>
  <si>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</si>
  <si>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</si>
  <si>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</si>
  <si>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</si>
  <si>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</si>
  <si>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</si>
  <si>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</si>
  <si>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</si>
  <si>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</si>
  <si>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</si>
  <si>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</si>
  <si>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</si>
  <si>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</si>
  <si>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</si>
  <si>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</si>
  <si>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</si>
  <si>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</si>
  <si>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</si>
  <si>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</si>
  <si>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</si>
  <si>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</si>
  <si>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</si>
  <si>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</si>
  <si>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</si>
  <si>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</si>
  <si>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</si>
  <si>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</si>
  <si>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</si>
  <si>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</si>
  <si>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</si>
  <si>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</si>
  <si>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</si>
  <si>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</si>
  <si>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</si>
  <si>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</si>
  <si>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</si>
  <si>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</si>
  <si>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</si>
  <si>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</si>
  <si>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</si>
  <si>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</si>
  <si>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</si>
  <si>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</si>
  <si>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</si>
  <si>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</si>
  <si>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</si>
  <si>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</si>
  <si>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</si>
  <si>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</si>
  <si>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</si>
  <si>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</si>
  <si>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</si>
  <si>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</si>
  <si>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</si>
  <si>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</si>
  <si>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</si>
  <si>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</si>
  <si>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</si>
  <si>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</si>
  <si>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</si>
  <si>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</si>
  <si>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</si>
  <si>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</si>
  <si>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</si>
  <si>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</si>
  <si>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</si>
  <si>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</si>
  <si>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</si>
  <si>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</si>
  <si>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</si>
  <si>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</si>
  <si>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</si>
  <si>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</si>
  <si>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</si>
  <si>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</si>
  <si>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</si>
  <si>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</si>
  <si>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</si>
  <si>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</si>
  <si>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</si>
  <si>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</si>
  <si>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</si>
  <si>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</si>
  <si>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</si>
  <si>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</si>
  <si>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</si>
  <si>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</si>
  <si>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</si>
  <si>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</si>
  <si>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</si>
  <si>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</si>
  <si>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</si>
  <si>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</si>
  <si>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</si>
  <si>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</si>
  <si>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</si>
  <si>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</si>
  <si>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</si>
  <si>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</si>
  <si>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</si>
  <si>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</si>
  <si>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</si>
  <si>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</si>
  <si>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</si>
  <si>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</si>
  <si>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</si>
  <si>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</si>
  <si>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</si>
  <si>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</si>
  <si>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</si>
  <si>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</si>
  <si>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</si>
  <si>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</si>
  <si>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</si>
  <si>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</si>
  <si>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</si>
  <si>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</si>
  <si>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</si>
  <si>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</si>
  <si>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</si>
  <si>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</si>
  <si>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</si>
  <si>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</si>
  <si>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</si>
  <si>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</si>
  <si>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</si>
  <si>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</si>
  <si>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</si>
  <si>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</si>
  <si>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</si>
  <si>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</si>
  <si>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</si>
  <si>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</si>
  <si>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</si>
  <si>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</si>
  <si>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</si>
  <si>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</si>
  <si>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</si>
  <si>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</si>
  <si>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</si>
  <si>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</si>
  <si>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</si>
  <si>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</si>
  <si>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</si>
  <si>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</si>
  <si>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</si>
  <si>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</si>
  <si>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</si>
  <si>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</si>
  <si>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</si>
  <si>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</si>
  <si>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</si>
  <si>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</si>
  <si>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</si>
  <si>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</si>
  <si>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</si>
  <si>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</si>
  <si>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</si>
  <si>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</si>
  <si>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</si>
  <si>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</si>
  <si>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</si>
  <si>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</si>
  <si>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</si>
  <si>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</si>
  <si>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</si>
  <si>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</si>
  <si>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</si>
  <si>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</si>
  <si>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</si>
  <si>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</si>
  <si>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</si>
  <si>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</si>
  <si>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</si>
  <si>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</si>
  <si>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</si>
  <si>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</si>
  <si>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</si>
  <si>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</si>
  <si>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</si>
  <si>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</si>
  <si>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</si>
  <si>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</si>
  <si>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</si>
  <si>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</si>
  <si>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</si>
  <si>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</si>
  <si>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</si>
  <si>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</si>
  <si>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</si>
  <si>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</si>
  <si>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</si>
  <si>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</si>
  <si>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</si>
  <si>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</si>
  <si>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</si>
  <si>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</si>
  <si>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</si>
  <si>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</si>
  <si>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</si>
  <si>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</si>
  <si>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</si>
  <si>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</si>
  <si>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</si>
  <si>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</si>
  <si>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</si>
  <si>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</si>
  <si>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</si>
  <si>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</si>
  <si>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</si>
  <si>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</si>
  <si>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</si>
  <si>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</si>
  <si>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</si>
  <si>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</si>
  <si>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</si>
  <si>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</si>
  <si>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</si>
  <si>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</si>
  <si>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</si>
  <si>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</si>
  <si>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</si>
  <si>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</si>
  <si>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</si>
  <si>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</si>
  <si>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</si>
  <si>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</si>
  <si>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</si>
  <si>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</si>
  <si>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</si>
  <si>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</si>
  <si>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</si>
  <si>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</si>
  <si>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</si>
  <si>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</si>
  <si>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</si>
  <si>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</si>
  <si>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</si>
  <si>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</si>
  <si>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</si>
  <si>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</si>
  <si>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</si>
  <si>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</si>
  <si>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</si>
  <si>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</si>
  <si>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</si>
  <si>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</si>
  <si>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</si>
  <si>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</si>
  <si>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</si>
  <si>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</si>
  <si>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</si>
  <si>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</si>
  <si>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</si>
  <si>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</si>
  <si>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</si>
  <si>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</si>
  <si>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</si>
  <si>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</si>
  <si>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</si>
  <si>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</si>
  <si>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</si>
  <si>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</si>
  <si>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</si>
  <si>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</si>
  <si>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</si>
  <si>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</si>
  <si>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</si>
  <si>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</si>
  <si>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</si>
  <si>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</si>
  <si>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</si>
  <si>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</si>
  <si>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</si>
  <si>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</si>
  <si>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</si>
  <si>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</si>
  <si>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</si>
  <si>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</si>
  <si>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</si>
  <si>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</si>
  <si>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</si>
  <si>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</si>
  <si>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</si>
  <si>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</si>
  <si>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</si>
  <si>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</si>
  <si>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</si>
  <si>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</si>
  <si>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</si>
  <si>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</si>
  <si>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</si>
  <si>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</si>
  <si>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</si>
  <si>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</si>
  <si>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</si>
  <si>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</si>
  <si>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</si>
  <si>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</si>
  <si>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</si>
  <si>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</si>
  <si>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</si>
  <si>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</si>
  <si>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</si>
  <si>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</si>
  <si>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</si>
  <si>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</si>
  <si>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</si>
  <si>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</si>
  <si>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</si>
  <si>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</si>
  <si>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</si>
  <si>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</si>
  <si>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</si>
  <si>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</si>
  <si>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</si>
  <si>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</si>
  <si>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</si>
  <si>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</si>
  <si>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</si>
  <si>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</si>
  <si>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</si>
  <si>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</si>
  <si>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</si>
  <si>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</si>
  <si>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</si>
  <si>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</si>
  <si>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</si>
  <si>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</si>
  <si>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</si>
  <si>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</si>
  <si>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</si>
  <si>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</si>
  <si>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</si>
  <si>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</si>
  <si>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</si>
  <si>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</si>
  <si>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</si>
  <si>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</si>
  <si>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</si>
  <si>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</si>
  <si>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</si>
  <si>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</si>
  <si>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</si>
  <si>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</si>
  <si>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</si>
  <si>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</si>
  <si>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</si>
  <si>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</si>
  <si>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</si>
  <si>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</si>
  <si>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</si>
  <si>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</si>
  <si>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</si>
  <si>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</si>
  <si>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</si>
  <si>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</si>
  <si>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</si>
  <si>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</si>
  <si>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</si>
  <si>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</si>
  <si>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</si>
  <si>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</si>
  <si>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</si>
  <si>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</si>
  <si>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</si>
  <si>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</si>
  <si>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</si>
  <si>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</si>
  <si>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</si>
  <si>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</si>
  <si>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</si>
  <si>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</si>
  <si>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</si>
  <si>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</si>
  <si>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</si>
  <si>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</si>
  <si>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</si>
  <si>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</si>
  <si>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</si>
  <si>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</si>
  <si>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</si>
  <si>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</si>
  <si>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</si>
  <si>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</si>
  <si>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</si>
  <si>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</si>
  <si>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</si>
  <si>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</si>
  <si>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</si>
  <si>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</si>
  <si>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</si>
  <si>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</si>
  <si>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</si>
  <si>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</si>
  <si>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</si>
  <si>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</si>
  <si>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</si>
  <si>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</si>
  <si>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</si>
  <si>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</si>
  <si>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</si>
  <si>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</si>
  <si>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</si>
  <si>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</si>
  <si>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</si>
  <si>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</si>
  <si>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</si>
  <si>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</si>
  <si>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</si>
  <si>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</si>
  <si>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</si>
  <si>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</si>
  <si>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</si>
  <si>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</si>
  <si>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</si>
  <si>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</si>
  <si>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</si>
  <si>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</si>
  <si>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</si>
  <si>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</si>
  <si>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</si>
  <si>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</si>
  <si>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</si>
  <si>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</si>
  <si>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</si>
  <si>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</si>
  <si>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</si>
  <si>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</si>
  <si>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</si>
  <si>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</si>
  <si>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</si>
  <si>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</si>
  <si>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</si>
  <si>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</si>
  <si>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</si>
  <si>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</si>
  <si>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</si>
  <si>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</si>
  <si>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</si>
  <si>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</si>
  <si>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</si>
  <si>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</si>
  <si>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</si>
  <si>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</si>
  <si>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</si>
  <si>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</si>
  <si>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</si>
  <si>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</si>
  <si>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</si>
  <si>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</si>
  <si>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</si>
  <si>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</si>
  <si>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</si>
  <si>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</si>
  <si>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</si>
  <si>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</si>
  <si>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</si>
  <si>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</si>
  <si>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</si>
  <si>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</si>
  <si>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</si>
  <si>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</si>
  <si>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</si>
  <si>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</si>
  <si>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</si>
  <si>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</si>
  <si>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</si>
  <si>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</si>
  <si>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</si>
  <si>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</si>
  <si>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</si>
  <si>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</si>
  <si>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</si>
  <si>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</si>
  <si>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</si>
  <si>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</si>
  <si>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</si>
  <si>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</si>
  <si>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</si>
  <si>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</si>
  <si>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</si>
  <si>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</si>
  <si>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</si>
  <si>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</si>
  <si>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</si>
  <si>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</si>
  <si>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</si>
  <si>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</si>
  <si>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</si>
  <si>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</si>
  <si>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</si>
  <si>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</si>
  <si>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</si>
  <si>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</si>
  <si>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</si>
  <si>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</si>
  <si>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</si>
  <si>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</si>
  <si>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</si>
  <si>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</si>
  <si>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</si>
  <si>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</si>
  <si>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</si>
  <si>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</si>
  <si>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</si>
  <si>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</si>
  <si>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</si>
  <si>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</si>
  <si>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</si>
  <si>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</si>
  <si>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</si>
  <si>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</si>
  <si>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</si>
  <si>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</si>
  <si>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</si>
  <si>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</si>
  <si>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</si>
  <si>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</si>
  <si>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</si>
  <si>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</si>
  <si>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</si>
  <si>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</si>
  <si>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М.Кълчишков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</si>
  <si>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</si>
  <si>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</si>
  <si>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</si>
  <si>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</si>
  <si>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</si>
  <si>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</si>
  <si>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</si>
  <si>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</si>
  <si>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</si>
  <si>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</si>
  <si>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</si>
  <si>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</si>
  <si>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</si>
  <si>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</si>
  <si>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 xml:space="preserve">                                            М.Кълчишков</t>
  </si>
  <si>
    <t xml:space="preserve">                                                  Ръководител…</t>
  </si>
  <si>
    <t>01.01.2015-31.12.2015</t>
  </si>
  <si>
    <t>неконсолидиран</t>
  </si>
  <si>
    <t>Ц.Бакърджиева</t>
  </si>
  <si>
    <t xml:space="preserve">                                             Ц.Бакърджиева</t>
  </si>
  <si>
    <t xml:space="preserve">Дата на съставяне:20.01.2016                                </t>
  </si>
  <si>
    <t xml:space="preserve">Дата  на съставяне: 20.01.2016                                                                                                                   </t>
  </si>
  <si>
    <t xml:space="preserve">                                                Ц.Бакърджиева</t>
  </si>
  <si>
    <t>Дата на съставяне: 20.01.2016</t>
  </si>
  <si>
    <t>Дата на съставяне:20.01.2016</t>
  </si>
  <si>
    <t>1.Инкомс инструменти и механика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</si>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</sst>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2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62">
      <selection activeCell="G79" sqref="G7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9"/>
      <c r="C4" s="589"/>
      <c r="D4" s="589"/>
      <c r="E4" s="504" t="s">
        <v>882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80</v>
      </c>
      <c r="D12" s="151">
        <v>89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8</v>
      </c>
      <c r="D13" s="151">
        <v>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220</v>
      </c>
      <c r="D19" s="155">
        <f>SUM(D11:D18)</f>
        <v>230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-307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20545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2365</v>
      </c>
      <c r="H27" s="154">
        <f>SUM(H28:H30)</f>
        <v>2365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2365</v>
      </c>
      <c r="H28" s="152">
        <v>2365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66</v>
      </c>
      <c r="H31" s="152">
        <v>205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2431</v>
      </c>
      <c r="H33" s="154">
        <f>H27+H31+H32</f>
        <v>2570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16824</v>
      </c>
      <c r="D34" s="155">
        <f>SUM(D35:D38)</f>
        <v>20418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29560</v>
      </c>
      <c r="H36" s="154">
        <f>H25+H17+H33</f>
        <v>29514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282</v>
      </c>
      <c r="D38" s="151">
        <v>3764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995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995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17849</v>
      </c>
      <c r="D45" s="155">
        <f>D34+D39+D44</f>
        <v>20448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3783</v>
      </c>
      <c r="D47" s="151">
        <v>3919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3783</v>
      </c>
      <c r="D51" s="155">
        <f>SUM(D47:D50)</f>
        <v>3919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20</v>
      </c>
      <c r="D54" s="151">
        <v>24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21872</v>
      </c>
      <c r="D55" s="155">
        <f>D19+D20+D21+D27+D32+D45+D51+D53+D54</f>
        <v>24621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601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151</v>
      </c>
      <c r="H61" s="154">
        <f>SUM(H62:H68)</f>
        <v>300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263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2032</v>
      </c>
      <c r="D67" s="151">
        <v>2112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753</v>
      </c>
      <c r="H71" s="161">
        <f>H59+H60+H61+H69+H70</f>
        <v>1773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56</v>
      </c>
      <c r="D74" s="151">
        <v>138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2088</v>
      </c>
      <c r="D75" s="155">
        <f>SUM(D67:D74)</f>
        <v>2250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2485</v>
      </c>
      <c r="D78" s="155">
        <f>SUM(D79:D81)</f>
        <v>2429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2482</v>
      </c>
      <c r="D79" s="151">
        <v>2426</v>
      </c>
      <c r="E79" s="251" t="s">
        <v>242</v>
      </c>
      <c r="F79" s="261" t="s">
        <v>243</v>
      </c>
      <c r="G79" s="162">
        <f>G71+G74+G75+G76</f>
        <v>753</v>
      </c>
      <c r="H79" s="162">
        <f>H71+H74+H75+H76</f>
        <v>1773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1259</v>
      </c>
      <c r="D83" s="151">
        <v>584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3744</v>
      </c>
      <c r="D84" s="155">
        <f>D83+D82+D78</f>
        <v>3013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2523</v>
      </c>
      <c r="D88" s="151">
        <v>1317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2606</v>
      </c>
      <c r="D91" s="155">
        <f>SUM(D87:D90)</f>
        <v>1400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8441</v>
      </c>
      <c r="D93" s="155">
        <f>D64+D75+D84+D91+D92</f>
        <v>6666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30313</v>
      </c>
      <c r="D94" s="164">
        <f>D93+D55</f>
        <v>31287</v>
      </c>
      <c r="E94" s="449" t="s">
        <v>270</v>
      </c>
      <c r="F94" s="289" t="s">
        <v>271</v>
      </c>
      <c r="G94" s="165">
        <f>G36+G39+G55+G79</f>
        <v>30313</v>
      </c>
      <c r="H94" s="165">
        <f>H36+H39+H55+H79</f>
        <v>31287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865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8">
        <v>42389</v>
      </c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D101" s="169" t="s">
        <v>883</v>
      </c>
    </row>
    <row r="102" spans="3:5" ht="15">
      <c r="C102" s="583"/>
      <c r="D102" s="584"/>
      <c r="E102" s="584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C51" sqref="C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"Българска холдингова компания" АД</v>
      </c>
      <c r="C2" s="592"/>
      <c r="D2" s="592"/>
      <c r="E2" s="592"/>
      <c r="F2" s="594" t="s">
        <v>2</v>
      </c>
      <c r="G2" s="594"/>
      <c r="H2" s="526">
        <f>'справка №1-БАЛАНС'!H3</f>
        <v>121576032</v>
      </c>
    </row>
    <row r="3" spans="1:8" ht="15">
      <c r="A3" s="467" t="s">
        <v>275</v>
      </c>
      <c r="B3" s="592" t="str">
        <f>'справка №1-БАЛАНС'!E4</f>
        <v>неконсолидиран</v>
      </c>
      <c r="C3" s="592"/>
      <c r="D3" s="592"/>
      <c r="E3" s="59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3" t="str">
        <f>'справка №1-БАЛАНС'!E5</f>
        <v>01.01.2015-31.12.2015</v>
      </c>
      <c r="C4" s="593"/>
      <c r="D4" s="59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</v>
      </c>
      <c r="D9" s="46">
        <v>10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46</v>
      </c>
      <c r="D10" s="46">
        <v>64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</v>
      </c>
      <c r="D11" s="46">
        <v>10</v>
      </c>
      <c r="E11" s="300" t="s">
        <v>293</v>
      </c>
      <c r="F11" s="549" t="s">
        <v>294</v>
      </c>
      <c r="G11" s="550">
        <v>96</v>
      </c>
      <c r="H11" s="550">
        <v>83</v>
      </c>
    </row>
    <row r="12" spans="1:8" ht="12">
      <c r="A12" s="298" t="s">
        <v>295</v>
      </c>
      <c r="B12" s="299" t="s">
        <v>296</v>
      </c>
      <c r="C12" s="46">
        <v>588</v>
      </c>
      <c r="D12" s="46">
        <v>572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86</v>
      </c>
      <c r="D13" s="46">
        <v>84</v>
      </c>
      <c r="E13" s="301" t="s">
        <v>51</v>
      </c>
      <c r="F13" s="551" t="s">
        <v>300</v>
      </c>
      <c r="G13" s="548">
        <f>SUM(G9:G12)</f>
        <v>96</v>
      </c>
      <c r="H13" s="548">
        <f>SUM(H9:H12)</f>
        <v>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743</v>
      </c>
      <c r="D19" s="49">
        <f>SUM(D9:D15)+D16</f>
        <v>746</v>
      </c>
      <c r="E19" s="304" t="s">
        <v>317</v>
      </c>
      <c r="F19" s="552" t="s">
        <v>318</v>
      </c>
      <c r="G19" s="550">
        <v>447</v>
      </c>
      <c r="H19" s="550">
        <v>699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54</v>
      </c>
      <c r="E22" s="304" t="s">
        <v>326</v>
      </c>
      <c r="F22" s="552" t="s">
        <v>327</v>
      </c>
      <c r="G22" s="550">
        <v>240</v>
      </c>
      <c r="H22" s="550">
        <v>244</v>
      </c>
    </row>
    <row r="23" spans="1:8" ht="24">
      <c r="A23" s="298" t="s">
        <v>328</v>
      </c>
      <c r="B23" s="305" t="s">
        <v>329</v>
      </c>
      <c r="C23" s="46">
        <v>62</v>
      </c>
      <c r="D23" s="46"/>
      <c r="E23" s="298" t="s">
        <v>330</v>
      </c>
      <c r="F23" s="552" t="s">
        <v>331</v>
      </c>
      <c r="G23" s="550">
        <v>126</v>
      </c>
      <c r="H23" s="550">
        <v>102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813</v>
      </c>
      <c r="H24" s="548">
        <f>SUM(H19:H23)</f>
        <v>1045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</v>
      </c>
      <c r="D25" s="46">
        <v>100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93</v>
      </c>
      <c r="D26" s="49">
        <f>SUM(D22:D25)</f>
        <v>154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836</v>
      </c>
      <c r="D28" s="50">
        <f>D26+D19</f>
        <v>900</v>
      </c>
      <c r="E28" s="127" t="s">
        <v>339</v>
      </c>
      <c r="F28" s="554" t="s">
        <v>340</v>
      </c>
      <c r="G28" s="548">
        <f>G13+G15+G24</f>
        <v>909</v>
      </c>
      <c r="H28" s="548">
        <f>H13+H15+H24</f>
        <v>1128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73</v>
      </c>
      <c r="D30" s="50">
        <f>IF((H28-D28)&gt;0,H28-D28,0)</f>
        <v>228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836</v>
      </c>
      <c r="D33" s="49">
        <f>D28+D31+D32</f>
        <v>900</v>
      </c>
      <c r="E33" s="127" t="s">
        <v>353</v>
      </c>
      <c r="F33" s="554" t="s">
        <v>354</v>
      </c>
      <c r="G33" s="53">
        <f>G32+G31+G28</f>
        <v>909</v>
      </c>
      <c r="H33" s="53">
        <f>H32+H31+H28</f>
        <v>1128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73</v>
      </c>
      <c r="D34" s="50">
        <f>IF((H33-D33)&gt;0,H33-D33,0)</f>
        <v>228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</v>
      </c>
      <c r="D35" s="49">
        <f>D36+D37+D38</f>
        <v>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>
        <v>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6</v>
      </c>
      <c r="D37" s="430">
        <v>19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66</v>
      </c>
      <c r="D39" s="460">
        <f>+IF((H33-D33-D35)&gt;0,H33-D33-D35,0)</f>
        <v>205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66</v>
      </c>
      <c r="D41" s="52">
        <f>IF(H39=0,IF(D39-D40&gt;0,D39-D40+H40,0),IF(H39-H40&lt;0,H40-H39+D39,0))</f>
        <v>205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909</v>
      </c>
      <c r="D42" s="53">
        <f>D33+D35+D39</f>
        <v>1128</v>
      </c>
      <c r="E42" s="128" t="s">
        <v>380</v>
      </c>
      <c r="F42" s="129" t="s">
        <v>381</v>
      </c>
      <c r="G42" s="53">
        <f>G39+G33</f>
        <v>909</v>
      </c>
      <c r="H42" s="53">
        <f>H39+H33</f>
        <v>1128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42389</v>
      </c>
      <c r="C48" s="427" t="s">
        <v>382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883</v>
      </c>
      <c r="E51" s="560"/>
      <c r="F51" s="560"/>
      <c r="G51" s="563"/>
      <c r="H51" s="563"/>
    </row>
    <row r="52" spans="1:8" ht="15" customHeight="1">
      <c r="A52" s="564"/>
      <c r="B52" s="560"/>
      <c r="C52" s="428"/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115</v>
      </c>
      <c r="D10" s="54">
        <v>143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-86</v>
      </c>
      <c r="D11" s="54"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-669</v>
      </c>
      <c r="D13" s="54">
        <v>-648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283</v>
      </c>
      <c r="D18" s="54">
        <v>27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-365</v>
      </c>
      <c r="D20" s="55">
        <f>SUM(D10:D19)</f>
        <v>-581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3655</v>
      </c>
      <c r="D31" s="54">
        <v>358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2686</v>
      </c>
      <c r="D32" s="55">
        <f>SUM(D22:D31)</f>
        <v>358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-778</v>
      </c>
      <c r="D37" s="54">
        <v>-1778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-29</v>
      </c>
      <c r="D39" s="54">
        <v>-52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-308</v>
      </c>
      <c r="D41" s="54">
        <v>2056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-1115</v>
      </c>
      <c r="D42" s="55">
        <f>SUM(D34:D41)</f>
        <v>226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1206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1400</v>
      </c>
      <c r="D44" s="132">
        <v>1397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2606</v>
      </c>
      <c r="D45" s="55">
        <f>D44+D43</f>
        <v>1400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2528</v>
      </c>
      <c r="D46" s="56">
        <v>1322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879</v>
      </c>
      <c r="C50" s="596"/>
      <c r="D50" s="596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884</v>
      </c>
      <c r="C52" s="596"/>
      <c r="D52" s="596"/>
      <c r="G52" s="133"/>
      <c r="H52" s="133"/>
    </row>
    <row r="53" spans="1:8" ht="12">
      <c r="A53" s="318"/>
      <c r="B53" s="436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2" sqref="A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"Българска холдингова компания"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3" t="str">
        <f>'справка №1-БАЛАНС'!E5</f>
        <v>01.01.2015-31.12.2015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2570</v>
      </c>
      <c r="J11" s="58">
        <f>'справка №1-БАЛАНС'!H29+'справка №1-БАЛАНС'!H32</f>
        <v>0</v>
      </c>
      <c r="K11" s="60"/>
      <c r="L11" s="344">
        <f>SUM(C11:K11)</f>
        <v>29514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2570</v>
      </c>
      <c r="J15" s="61">
        <f t="shared" si="2"/>
        <v>0</v>
      </c>
      <c r="K15" s="61">
        <f t="shared" si="2"/>
        <v>0</v>
      </c>
      <c r="L15" s="344">
        <f t="shared" si="1"/>
        <v>29514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66</v>
      </c>
      <c r="J16" s="345">
        <f>+'справка №1-БАЛАНС'!G32</f>
        <v>0</v>
      </c>
      <c r="K16" s="60"/>
      <c r="L16" s="344">
        <f t="shared" si="1"/>
        <v>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-205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205</v>
      </c>
      <c r="I19" s="60">
        <v>-205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20</v>
      </c>
      <c r="F26" s="185"/>
      <c r="G26" s="185"/>
      <c r="H26" s="185"/>
      <c r="I26" s="185"/>
      <c r="J26" s="185"/>
      <c r="K26" s="185"/>
      <c r="L26" s="344">
        <f t="shared" si="1"/>
        <v>20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-307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2431</v>
      </c>
      <c r="J29" s="59">
        <f t="shared" si="6"/>
        <v>0</v>
      </c>
      <c r="K29" s="59">
        <f t="shared" si="6"/>
        <v>0</v>
      </c>
      <c r="L29" s="344">
        <f t="shared" si="1"/>
        <v>29560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-307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2431</v>
      </c>
      <c r="J32" s="59">
        <f t="shared" si="7"/>
        <v>0</v>
      </c>
      <c r="K32" s="59">
        <f t="shared" si="7"/>
        <v>0</v>
      </c>
      <c r="L32" s="344">
        <f t="shared" si="1"/>
        <v>29560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8" t="s">
        <v>522</v>
      </c>
      <c r="E36" s="598"/>
      <c r="F36" s="15" t="s">
        <v>880</v>
      </c>
      <c r="G36" s="15"/>
      <c r="H36" s="580"/>
      <c r="I36" s="580"/>
      <c r="J36" s="538"/>
      <c r="K36" s="538"/>
      <c r="L36" s="15"/>
      <c r="M36" s="15"/>
      <c r="N36" s="11"/>
    </row>
    <row r="37" spans="1:14" ht="14.25" customHeight="1">
      <c r="A37" s="346"/>
      <c r="B37" s="347"/>
      <c r="C37" s="14"/>
      <c r="D37" s="538" t="s">
        <v>864</v>
      </c>
      <c r="E37" s="538"/>
      <c r="F37" s="538"/>
      <c r="G37" s="538" t="s">
        <v>887</v>
      </c>
      <c r="H37" s="538"/>
      <c r="I37" s="538"/>
      <c r="J37" s="538"/>
      <c r="K37" s="538"/>
      <c r="L37" s="538"/>
      <c r="M37" s="538"/>
      <c r="N37" s="11"/>
    </row>
    <row r="38" spans="1:14" ht="12">
      <c r="A38" s="454" t="s">
        <v>886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22">
      <pane xSplit="14910" topLeftCell="L1" activePane="topLeft" state="split"/>
      <selection pane="topLeft" activeCell="R38" sqref="R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01.01.2015-31.12.2015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1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1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174</v>
      </c>
      <c r="L10" s="65">
        <v>9</v>
      </c>
      <c r="M10" s="65"/>
      <c r="N10" s="74">
        <f aca="true" t="shared" si="4" ref="N10:N39">K10+L10-M10</f>
        <v>183</v>
      </c>
      <c r="O10" s="65"/>
      <c r="P10" s="65"/>
      <c r="Q10" s="74">
        <f t="shared" si="0"/>
        <v>183</v>
      </c>
      <c r="R10" s="74">
        <f t="shared" si="1"/>
        <v>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27</v>
      </c>
      <c r="L11" s="65">
        <v>1</v>
      </c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197</v>
      </c>
      <c r="E14" s="189"/>
      <c r="F14" s="189"/>
      <c r="G14" s="74">
        <f t="shared" si="2"/>
        <v>197</v>
      </c>
      <c r="H14" s="65"/>
      <c r="I14" s="65"/>
      <c r="J14" s="74">
        <f t="shared" si="3"/>
        <v>197</v>
      </c>
      <c r="K14" s="65">
        <v>197</v>
      </c>
      <c r="L14" s="65"/>
      <c r="M14" s="65"/>
      <c r="N14" s="74">
        <f t="shared" si="4"/>
        <v>197</v>
      </c>
      <c r="O14" s="65"/>
      <c r="P14" s="65"/>
      <c r="Q14" s="74">
        <f t="shared" si="0"/>
        <v>197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398</v>
      </c>
      <c r="L17" s="75">
        <f>SUM(L9:L16)</f>
        <v>10</v>
      </c>
      <c r="M17" s="75">
        <f>SUM(M9:M16)</f>
        <v>0</v>
      </c>
      <c r="N17" s="74">
        <f t="shared" si="4"/>
        <v>408</v>
      </c>
      <c r="O17" s="75">
        <f>SUM(O9:O16)</f>
        <v>0</v>
      </c>
      <c r="P17" s="75">
        <f>SUM(P9:P16)</f>
        <v>0</v>
      </c>
      <c r="Q17" s="74">
        <f t="shared" si="5"/>
        <v>408</v>
      </c>
      <c r="R17" s="74">
        <f t="shared" si="6"/>
        <v>220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20418</v>
      </c>
      <c r="E27" s="192">
        <f aca="true" t="shared" si="8" ref="E27:P27">SUM(E28:E31)</f>
        <v>0</v>
      </c>
      <c r="F27" s="192">
        <f t="shared" si="8"/>
        <v>3594</v>
      </c>
      <c r="G27" s="71">
        <f t="shared" si="2"/>
        <v>16824</v>
      </c>
      <c r="H27" s="70">
        <f t="shared" si="8"/>
        <v>0</v>
      </c>
      <c r="I27" s="70">
        <f t="shared" si="8"/>
        <v>0</v>
      </c>
      <c r="J27" s="71">
        <f t="shared" si="3"/>
        <v>16824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16824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>
        <v>112</v>
      </c>
      <c r="G30" s="74">
        <f t="shared" si="2"/>
        <v>11</v>
      </c>
      <c r="H30" s="72"/>
      <c r="I30" s="72"/>
      <c r="J30" s="74">
        <f t="shared" si="3"/>
        <v>11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3764</v>
      </c>
      <c r="E31" s="189"/>
      <c r="F31" s="189">
        <v>3482</v>
      </c>
      <c r="G31" s="74">
        <f t="shared" si="2"/>
        <v>282</v>
      </c>
      <c r="H31" s="189"/>
      <c r="I31" s="72"/>
      <c r="J31" s="74">
        <f t="shared" si="3"/>
        <v>282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282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26</v>
      </c>
      <c r="I32" s="73">
        <f t="shared" si="11"/>
        <v>0</v>
      </c>
      <c r="J32" s="74">
        <f t="shared" si="3"/>
        <v>995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995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>
        <v>26</v>
      </c>
      <c r="I33" s="72"/>
      <c r="J33" s="74">
        <f t="shared" si="3"/>
        <v>995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995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20448</v>
      </c>
      <c r="E38" s="194">
        <f aca="true" t="shared" si="12" ref="E38:P38">E27+E32+E37</f>
        <v>969</v>
      </c>
      <c r="F38" s="194">
        <f t="shared" si="12"/>
        <v>3594</v>
      </c>
      <c r="G38" s="74">
        <f t="shared" si="2"/>
        <v>17823</v>
      </c>
      <c r="H38" s="75">
        <f t="shared" si="12"/>
        <v>26</v>
      </c>
      <c r="I38" s="75">
        <f t="shared" si="12"/>
        <v>0</v>
      </c>
      <c r="J38" s="74">
        <f t="shared" si="3"/>
        <v>17849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17849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21079</v>
      </c>
      <c r="E40" s="438">
        <f>E17+E18+E19+E25+E38+E39</f>
        <v>969</v>
      </c>
      <c r="F40" s="438">
        <f aca="true" t="shared" si="13" ref="F40:R40">F17+F18+F19+F25+F38+F39</f>
        <v>3594</v>
      </c>
      <c r="G40" s="438">
        <f t="shared" si="13"/>
        <v>18454</v>
      </c>
      <c r="H40" s="438">
        <f t="shared" si="13"/>
        <v>26</v>
      </c>
      <c r="I40" s="438">
        <f t="shared" si="13"/>
        <v>0</v>
      </c>
      <c r="J40" s="438">
        <f t="shared" si="13"/>
        <v>18480</v>
      </c>
      <c r="K40" s="438">
        <f t="shared" si="13"/>
        <v>401</v>
      </c>
      <c r="L40" s="438">
        <f t="shared" si="13"/>
        <v>10</v>
      </c>
      <c r="M40" s="438">
        <f t="shared" si="13"/>
        <v>0</v>
      </c>
      <c r="N40" s="438">
        <f t="shared" si="13"/>
        <v>411</v>
      </c>
      <c r="O40" s="438">
        <f t="shared" si="13"/>
        <v>0</v>
      </c>
      <c r="P40" s="438">
        <f t="shared" si="13"/>
        <v>0</v>
      </c>
      <c r="Q40" s="438">
        <f t="shared" si="13"/>
        <v>411</v>
      </c>
      <c r="R40" s="438">
        <f t="shared" si="13"/>
        <v>18069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864</v>
      </c>
      <c r="J46" s="349"/>
      <c r="K46" s="349"/>
      <c r="L46" s="349"/>
      <c r="M46" s="349"/>
      <c r="N46" s="349"/>
      <c r="O46" s="349"/>
      <c r="P46" s="349" t="s">
        <v>883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08"/>
      <c r="P48" s="609"/>
      <c r="Q48" s="609"/>
      <c r="R48" s="60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C5:C6"/>
    <mergeCell ref="K44:N44"/>
    <mergeCell ref="O48:R48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90">
      <selection activeCell="A103" sqref="A10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"Българска холдингова компания" АД</v>
      </c>
      <c r="C3" s="62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01.01.2015-31.12.2015</v>
      </c>
      <c r="C4" s="62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3783</v>
      </c>
      <c r="D11" s="119">
        <f>SUM(D12:D14)</f>
        <v>0</v>
      </c>
      <c r="E11" s="120">
        <f>SUM(E12:E14)</f>
        <v>3783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3783</v>
      </c>
      <c r="D12" s="108"/>
      <c r="E12" s="120">
        <f aca="true" t="shared" si="0" ref="E12:E42">C12-D12</f>
        <v>3783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3783</v>
      </c>
      <c r="D19" s="104">
        <f>D11+D15+D16</f>
        <v>0</v>
      </c>
      <c r="E19" s="118">
        <f>E11+E15+E16</f>
        <v>3783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</v>
      </c>
      <c r="D21" s="108"/>
      <c r="E21" s="120">
        <f t="shared" si="0"/>
        <v>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2032</v>
      </c>
      <c r="D24" s="119">
        <f>SUM(D25:D27)</f>
        <v>2032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1630</v>
      </c>
      <c r="D25" s="108">
        <v>1630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65</v>
      </c>
      <c r="D26" s="108">
        <v>65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337</v>
      </c>
      <c r="D27" s="108">
        <v>337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56</v>
      </c>
      <c r="D38" s="105">
        <f>SUM(D39:D42)</f>
        <v>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56</v>
      </c>
      <c r="D42" s="108">
        <v>56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2088</v>
      </c>
      <c r="D43" s="104">
        <f>D24+D28+D29+D31+D30+D32+D33+D38</f>
        <v>2088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5891</v>
      </c>
      <c r="D44" s="103">
        <f>D43+D21+D19+D9</f>
        <v>2088</v>
      </c>
      <c r="E44" s="118">
        <f>E43+E21+E19+E9</f>
        <v>3803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</v>
      </c>
      <c r="D72" s="108">
        <v>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116</v>
      </c>
      <c r="D74" s="108">
        <v>116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601</v>
      </c>
      <c r="D75" s="103">
        <f>D76+D78</f>
        <v>601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601</v>
      </c>
      <c r="D76" s="108">
        <v>601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</v>
      </c>
      <c r="D85" s="104">
        <f>SUM(D86:D90)+D94</f>
        <v>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753</v>
      </c>
      <c r="D96" s="104">
        <f>D85+D80+D75+D71+D95</f>
        <v>753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753</v>
      </c>
      <c r="D97" s="104">
        <f>D96+D68+D66</f>
        <v>753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889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 t="s">
        <v>883</v>
      </c>
      <c r="D112" s="349"/>
      <c r="E112" s="349"/>
      <c r="F112" s="349"/>
    </row>
    <row r="113" spans="1:6" ht="12">
      <c r="A113" s="349" t="s">
        <v>780</v>
      </c>
      <c r="B113" s="388"/>
      <c r="C113" s="620"/>
      <c r="D113" s="620"/>
      <c r="E113" s="620"/>
      <c r="F113" s="620"/>
    </row>
    <row r="114" spans="1:6" ht="12">
      <c r="A114" s="349" t="s">
        <v>873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7">
      <selection activeCell="I12" sqref="I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"Българска холдингова компания" АД</v>
      </c>
      <c r="C4" s="628"/>
      <c r="D4" s="628"/>
      <c r="E4" s="628"/>
      <c r="F4" s="628"/>
      <c r="G4" s="633" t="s">
        <v>2</v>
      </c>
      <c r="H4" s="633"/>
      <c r="I4" s="500">
        <f>'справка №1-БАЛАНС'!H3</f>
        <v>121576032</v>
      </c>
    </row>
    <row r="5" spans="1:9" ht="15">
      <c r="A5" s="501" t="s">
        <v>5</v>
      </c>
      <c r="B5" s="629" t="str">
        <f>'справка №1-БАЛАНС'!E5</f>
        <v>01.01.2015-31.12.2015</v>
      </c>
      <c r="C5" s="629"/>
      <c r="D5" s="629"/>
      <c r="E5" s="629"/>
      <c r="F5" s="629"/>
      <c r="G5" s="631" t="s">
        <v>4</v>
      </c>
      <c r="H5" s="632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11486740</v>
      </c>
      <c r="D12" s="98"/>
      <c r="E12" s="98"/>
      <c r="F12" s="98">
        <v>16824</v>
      </c>
      <c r="G12" s="98"/>
      <c r="H12" s="98"/>
      <c r="I12" s="434">
        <f>F12+G12-H12</f>
        <v>16824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>
        <v>26</v>
      </c>
      <c r="H15" s="98"/>
      <c r="I15" s="434">
        <f t="shared" si="0"/>
        <v>995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11986740</v>
      </c>
      <c r="D17" s="85">
        <f t="shared" si="1"/>
        <v>0</v>
      </c>
      <c r="E17" s="85">
        <f t="shared" si="1"/>
        <v>0</v>
      </c>
      <c r="F17" s="85">
        <f t="shared" si="1"/>
        <v>17823</v>
      </c>
      <c r="G17" s="85">
        <f t="shared" si="1"/>
        <v>26</v>
      </c>
      <c r="H17" s="85">
        <f t="shared" si="1"/>
        <v>0</v>
      </c>
      <c r="I17" s="434">
        <f t="shared" si="0"/>
        <v>17849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2426</v>
      </c>
      <c r="G23" s="98">
        <v>56</v>
      </c>
      <c r="H23" s="98"/>
      <c r="I23" s="434">
        <f t="shared" si="0"/>
        <v>2482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2444</v>
      </c>
      <c r="G26" s="85">
        <f t="shared" si="2"/>
        <v>56</v>
      </c>
      <c r="H26" s="85">
        <f t="shared" si="2"/>
        <v>15</v>
      </c>
      <c r="I26" s="434">
        <f t="shared" si="0"/>
        <v>2485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889</v>
      </c>
      <c r="B30" s="630"/>
      <c r="C30" s="630"/>
      <c r="D30" s="459" t="s">
        <v>820</v>
      </c>
      <c r="E30" s="420"/>
      <c r="F30" s="420"/>
      <c r="G30" s="420" t="s">
        <v>782</v>
      </c>
      <c r="H30" s="582"/>
      <c r="I30" s="420"/>
      <c r="J30" s="581"/>
    </row>
    <row r="31" spans="1:9" s="521" customFormat="1" ht="12">
      <c r="A31" s="349"/>
      <c r="B31" s="388"/>
      <c r="C31" s="349"/>
      <c r="D31" s="523" t="s">
        <v>864</v>
      </c>
      <c r="E31" s="523"/>
      <c r="F31" s="523"/>
      <c r="G31" s="523" t="s">
        <v>883</v>
      </c>
      <c r="H31" s="582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9">
      <selection activeCell="B63" sqref="B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"Българска холдингова компания" АД</v>
      </c>
      <c r="C5" s="634"/>
      <c r="D5" s="634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5" t="str">
        <f>'справка №1-БАЛАНС'!E5</f>
        <v>01.01.2015-31.12.2015</v>
      </c>
      <c r="C6" s="635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867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868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869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870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871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872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874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890</v>
      </c>
      <c r="B25" s="37"/>
      <c r="C25" s="441">
        <v>11</v>
      </c>
      <c r="D25" s="575">
        <v>0.3359</v>
      </c>
      <c r="E25" s="441"/>
      <c r="F25" s="443">
        <f>C25-E25</f>
        <v>11</v>
      </c>
    </row>
    <row r="26" spans="1:16" ht="12" customHeight="1">
      <c r="A26" s="38" t="s">
        <v>601</v>
      </c>
      <c r="B26" s="39" t="s">
        <v>836</v>
      </c>
      <c r="C26" s="429">
        <f>SUM(C25:C25)</f>
        <v>11</v>
      </c>
      <c r="D26" s="429"/>
      <c r="E26" s="429">
        <f>SUM(E18:E24)</f>
        <v>0</v>
      </c>
      <c r="F26" s="442">
        <f>SUM(F25:F25)</f>
        <v>11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875</v>
      </c>
      <c r="B28" s="37"/>
      <c r="C28" s="441">
        <v>2</v>
      </c>
      <c r="D28" s="575">
        <v>0.0678</v>
      </c>
      <c r="E28" s="441"/>
      <c r="F28" s="443">
        <f aca="true" t="shared" si="1" ref="F28:F41">C28-E28</f>
        <v>2</v>
      </c>
    </row>
    <row r="29" spans="1:6" ht="12.75">
      <c r="A29" s="36" t="s">
        <v>876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877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878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891</v>
      </c>
      <c r="B32" s="37"/>
      <c r="C32" s="441">
        <v>1</v>
      </c>
      <c r="D32" s="575">
        <v>0.0002</v>
      </c>
      <c r="E32" s="441"/>
      <c r="F32" s="443">
        <f t="shared" si="1"/>
        <v>1</v>
      </c>
    </row>
    <row r="33" spans="1:16" ht="12" customHeight="1">
      <c r="A33" s="36" t="s">
        <v>892</v>
      </c>
      <c r="B33" s="37"/>
      <c r="C33" s="441">
        <v>1</v>
      </c>
      <c r="D33" s="575">
        <v>0</v>
      </c>
      <c r="E33" s="576"/>
      <c r="F33" s="443">
        <f t="shared" si="1"/>
        <v>1</v>
      </c>
      <c r="G33" s="516"/>
      <c r="H33" s="516"/>
      <c r="I33" s="516"/>
      <c r="J33" s="516"/>
      <c r="K33" s="516"/>
      <c r="L33" s="516"/>
      <c r="M33" s="516"/>
      <c r="N33" s="516"/>
      <c r="O33" s="516"/>
      <c r="P33" s="516"/>
    </row>
    <row r="34" spans="1:6" ht="15" customHeight="1">
      <c r="A34" s="36" t="s">
        <v>893</v>
      </c>
      <c r="B34" s="37"/>
      <c r="C34" s="441">
        <v>0</v>
      </c>
      <c r="D34" s="575">
        <v>0.0002</v>
      </c>
      <c r="E34" s="576"/>
      <c r="F34" s="443">
        <f t="shared" si="1"/>
        <v>0</v>
      </c>
    </row>
    <row r="35" spans="1:6" ht="12.75">
      <c r="A35" s="36" t="s">
        <v>894</v>
      </c>
      <c r="B35" s="37"/>
      <c r="C35" s="441">
        <v>274</v>
      </c>
      <c r="D35" s="575">
        <v>0.1163</v>
      </c>
      <c r="E35" s="441"/>
      <c r="F35" s="443">
        <f t="shared" si="1"/>
        <v>274</v>
      </c>
    </row>
    <row r="36" spans="1:6" ht="12.75">
      <c r="A36" s="36" t="s">
        <v>895</v>
      </c>
      <c r="B36" s="37"/>
      <c r="C36" s="441">
        <v>0</v>
      </c>
      <c r="D36" s="575">
        <v>0.0277</v>
      </c>
      <c r="E36" s="441"/>
      <c r="F36" s="443">
        <f t="shared" si="1"/>
        <v>0</v>
      </c>
    </row>
    <row r="37" spans="1:6" ht="12.75">
      <c r="A37" s="36" t="s">
        <v>896</v>
      </c>
      <c r="B37" s="37"/>
      <c r="C37" s="441">
        <v>0</v>
      </c>
      <c r="D37" s="575">
        <v>0.0022</v>
      </c>
      <c r="E37" s="441"/>
      <c r="F37" s="443">
        <f t="shared" si="1"/>
        <v>0</v>
      </c>
    </row>
    <row r="38" spans="1:6" ht="12.75">
      <c r="A38" s="36" t="s">
        <v>897</v>
      </c>
      <c r="B38" s="37"/>
      <c r="C38" s="441">
        <v>0</v>
      </c>
      <c r="D38" s="575">
        <v>0.0006</v>
      </c>
      <c r="E38" s="441"/>
      <c r="F38" s="443">
        <f t="shared" si="1"/>
        <v>0</v>
      </c>
    </row>
    <row r="39" spans="1:6" ht="12.75">
      <c r="A39" s="36" t="s">
        <v>898</v>
      </c>
      <c r="B39" s="37"/>
      <c r="C39" s="441">
        <v>0</v>
      </c>
      <c r="D39" s="575">
        <v>0.0001</v>
      </c>
      <c r="E39" s="441"/>
      <c r="F39" s="443">
        <f t="shared" si="1"/>
        <v>0</v>
      </c>
    </row>
    <row r="40" spans="1:6" ht="12.75">
      <c r="A40" s="36" t="s">
        <v>899</v>
      </c>
      <c r="B40" s="37"/>
      <c r="C40" s="441">
        <v>0</v>
      </c>
      <c r="D40" s="575">
        <v>0.0001</v>
      </c>
      <c r="E40" s="441"/>
      <c r="F40" s="443">
        <f t="shared" si="1"/>
        <v>0</v>
      </c>
    </row>
    <row r="41" spans="1:6" ht="12.75">
      <c r="A41" s="36" t="s">
        <v>900</v>
      </c>
      <c r="B41" s="37"/>
      <c r="C41" s="441">
        <v>0</v>
      </c>
      <c r="D41" s="575">
        <v>0.0002</v>
      </c>
      <c r="E41" s="441"/>
      <c r="F41" s="443">
        <f t="shared" si="1"/>
        <v>0</v>
      </c>
    </row>
    <row r="42" spans="1:6" ht="15.75" customHeight="1">
      <c r="A42" s="38" t="s">
        <v>838</v>
      </c>
      <c r="B42" s="39" t="s">
        <v>839</v>
      </c>
      <c r="C42" s="429">
        <f>SUM(C28:C41)</f>
        <v>285</v>
      </c>
      <c r="D42" s="577"/>
      <c r="E42" s="429">
        <f>SUM(E28:E36)</f>
        <v>6</v>
      </c>
      <c r="F42" s="442">
        <f>SUM(F28:F41)</f>
        <v>279</v>
      </c>
    </row>
    <row r="43" spans="1:6" ht="13.5">
      <c r="A43" s="41" t="s">
        <v>840</v>
      </c>
      <c r="B43" s="39" t="s">
        <v>841</v>
      </c>
      <c r="C43" s="429">
        <f>C42+C26+C20</f>
        <v>16827</v>
      </c>
      <c r="D43" s="577"/>
      <c r="E43" s="429">
        <f>E42+E27+E23</f>
        <v>6</v>
      </c>
      <c r="F43" s="442">
        <f>F42+F27+F23+F26+F20</f>
        <v>16821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888</v>
      </c>
      <c r="B63" s="453"/>
      <c r="C63" s="636" t="s">
        <v>849</v>
      </c>
      <c r="D63" s="636"/>
      <c r="E63" s="636"/>
      <c r="F63" s="636"/>
    </row>
    <row r="64" spans="1:6" ht="12.75">
      <c r="A64" s="517"/>
      <c r="B64" s="518"/>
      <c r="C64" s="517" t="s">
        <v>864</v>
      </c>
      <c r="D64" s="517"/>
      <c r="E64" s="517"/>
      <c r="F64" s="517"/>
    </row>
    <row r="65" spans="1:6" ht="12.75">
      <c r="A65" s="517"/>
      <c r="B65" s="518"/>
      <c r="C65" s="636" t="s">
        <v>857</v>
      </c>
      <c r="D65" s="636"/>
      <c r="E65" s="636"/>
      <c r="F65" s="636"/>
    </row>
    <row r="66" spans="3:5" ht="12.75">
      <c r="C66" s="517" t="s">
        <v>883</v>
      </c>
      <c r="E66" s="517"/>
    </row>
    <row r="67" spans="3:6" ht="12.75">
      <c r="C67" s="636"/>
      <c r="D67" s="636"/>
      <c r="E67" s="636"/>
      <c r="F67" s="636"/>
    </row>
    <row r="68" spans="3:5" ht="12.75">
      <c r="C68" s="517"/>
      <c r="E68" s="517"/>
    </row>
  </sheetData>
  <sheetProtection/>
  <mergeCells count="5">
    <mergeCell ref="B5:D5"/>
    <mergeCell ref="B6:C6"/>
    <mergeCell ref="C65:F65"/>
    <mergeCell ref="C63:F63"/>
    <mergeCell ref="C67:F6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3:D34 C35:E41 C12:F19 C22:F22 C25:F25 C28:F32 F33:F4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2015-11-24T09:28:56Z</cp:lastPrinted>
  <dcterms:created xsi:type="dcterms:W3CDTF">2000-06-29T12:02:40Z</dcterms:created>
  <dcterms:modified xsi:type="dcterms:W3CDTF">2016-03-15T12:36:21Z</dcterms:modified>
  <cp:category/>
  <cp:version/>
  <cp:contentType/>
  <cp:contentStatus/>
</cp:coreProperties>
</file>