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<sst xmlns="http://schemas.openxmlformats.org/spreadsheetml/2006/main" count="1107" uniqueCount="932">
  <si>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</si>
  <si>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</si>
  <si>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</si>
  <si>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</si>
  <si>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</si>
  <si>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</si>
  <si>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</si>
  <si>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</si>
  <si>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</si>
  <si>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</si>
  <si>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</si>
  <si>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</si>
  <si>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</si>
  <si>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</si>
  <si>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</si>
  <si>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</si>
  <si>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</si>
  <si>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</si>
  <si>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</si>
  <si>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</si>
  <si>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</si>
  <si>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</si>
  <si>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</si>
  <si>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</si>
  <si>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</si>
  <si>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</si>
  <si>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</si>
  <si>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</si>
  <si>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</si>
  <si>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</si>
  <si>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</si>
  <si>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</si>
  <si>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</si>
  <si>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</si>
  <si>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</si>
  <si>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</si>
  <si>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</si>
  <si>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</si>
  <si>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</si>
  <si>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</si>
  <si>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</si>
  <si>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</si>
  <si>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</si>
  <si>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</si>
  <si>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</si>
  <si>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</si>
  <si>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</si>
  <si>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</si>
  <si>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</si>
  <si>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</si>
  <si>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</si>
  <si>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</si>
  <si>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</si>
  <si>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</si>
  <si>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</si>
  <si>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</si>
  <si>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</si>
  <si>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</si>
  <si>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</si>
  <si>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</si>
  <si>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</si>
  <si>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</si>
  <si>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</si>
  <si>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</si>
  <si>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</si>
  <si>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</si>
  <si>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</si>
  <si>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</si>
  <si>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</si>
  <si>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</si>
  <si>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</si>
  <si>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</si>
  <si>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</si>
  <si>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</si>
  <si>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</si>
  <si>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</si>
  <si>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</si>
  <si>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</si>
  <si>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</si>
  <si>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</si>
  <si>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</si>
  <si>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</si>
  <si>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</si>
  <si>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</si>
  <si>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</si>
  <si>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</si>
  <si>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</si>
  <si>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</si>
  <si>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</si>
  <si>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</si>
  <si>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</si>
  <si>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</si>
  <si>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</si>
  <si>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</si>
  <si>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</si>
  <si>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</si>
  <si>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</si>
  <si>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</si>
  <si>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</si>
  <si>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</si>
  <si>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</si>
  <si>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</si>
  <si>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</si>
  <si>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</si>
  <si>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</si>
  <si>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</si>
  <si>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</si>
  <si>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</si>
  <si>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</si>
  <si>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</si>
  <si>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</si>
  <si>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</si>
  <si>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</si>
  <si>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</si>
  <si>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</si>
  <si>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</si>
  <si>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</si>
  <si>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</si>
  <si>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</si>
  <si>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</si>
  <si>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</si>
  <si>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</si>
  <si>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</si>
  <si>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</si>
  <si>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</si>
  <si>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</si>
  <si>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</si>
  <si>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</si>
  <si>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</si>
  <si>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</si>
  <si>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</si>
  <si>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</si>
  <si>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</si>
  <si>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</si>
  <si>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</si>
  <si>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</si>
  <si>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</si>
  <si>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</si>
  <si>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</si>
  <si>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</si>
  <si>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</si>
  <si>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</si>
  <si>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</si>
  <si>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</si>
  <si>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</si>
  <si>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</si>
  <si>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</si>
  <si>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</si>
  <si>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</si>
  <si>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</si>
  <si>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</si>
  <si>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</si>
  <si>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</si>
  <si>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</si>
  <si>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</si>
  <si>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</si>
  <si>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</si>
  <si>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</si>
  <si>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</si>
  <si>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</si>
  <si>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</si>
  <si>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</si>
  <si>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</si>
  <si>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</si>
  <si>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</si>
  <si>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</si>
  <si>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</si>
  <si>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</si>
  <si>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</si>
  <si>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</si>
  <si>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</si>
  <si>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</si>
  <si>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</si>
  <si>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</si>
  <si>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</si>
  <si>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</si>
  <si>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</si>
  <si>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</si>
  <si>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</si>
  <si>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</si>
  <si>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</si>
  <si>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</si>
  <si>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</si>
  <si>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</si>
  <si>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</si>
  <si>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</si>
  <si>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</si>
  <si>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</si>
  <si>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</si>
  <si>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</si>
  <si>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</si>
  <si>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</si>
  <si>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</si>
  <si>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</si>
  <si>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</si>
  <si>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</si>
  <si>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</si>
  <si>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</si>
  <si>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</si>
  <si>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</si>
  <si>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</si>
  <si>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</si>
  <si>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</si>
  <si>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</si>
  <si>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</si>
  <si>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</si>
  <si>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</si>
  <si>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</si>
  <si>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</si>
  <si>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</si>
  <si>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</si>
  <si>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</si>
  <si>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</si>
  <si>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</si>
  <si>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</si>
  <si>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</si>
  <si>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</si>
  <si>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</si>
  <si>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</si>
  <si>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</si>
  <si>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</si>
  <si>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</si>
  <si>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</si>
  <si>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</si>
  <si>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</si>
  <si>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</si>
  <si>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</si>
  <si>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</si>
  <si>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</si>
  <si>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</si>
  <si>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</si>
  <si>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</si>
  <si>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</si>
  <si>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</si>
  <si>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</si>
  <si>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</si>
  <si>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</si>
  <si>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</si>
  <si>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</si>
  <si>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</si>
  <si>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</si>
  <si>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</si>
  <si>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</si>
  <si>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</si>
  <si>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</si>
  <si>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</si>
  <si>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</si>
  <si>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</si>
  <si>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</si>
  <si>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</si>
  <si>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</si>
  <si>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</si>
  <si>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</si>
  <si>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</si>
  <si>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</si>
  <si>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</si>
  <si>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</si>
  <si>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</si>
  <si>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</si>
  <si>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</si>
  <si>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</si>
  <si>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</si>
  <si>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</si>
  <si>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</si>
  <si>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</si>
  <si>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</si>
  <si>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</si>
  <si>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</si>
  <si>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</si>
  <si>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</si>
  <si>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</si>
  <si>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</si>
  <si>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</si>
  <si>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</si>
  <si>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</si>
  <si>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</si>
  <si>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</si>
  <si>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</si>
  <si>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</si>
  <si>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</si>
  <si>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</si>
  <si>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</si>
  <si>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</si>
  <si>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</si>
  <si>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</si>
  <si>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</si>
  <si>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</si>
  <si>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</si>
  <si>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</si>
  <si>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</si>
  <si>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</si>
  <si>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</si>
  <si>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</si>
  <si>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</si>
  <si>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</si>
  <si>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</si>
  <si>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</si>
  <si>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</si>
  <si>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</si>
  <si>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</si>
  <si>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</si>
  <si>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</si>
  <si>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</si>
  <si>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</si>
  <si>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</si>
  <si>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</si>
  <si>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</si>
  <si>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</si>
  <si>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</si>
  <si>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</si>
  <si>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</si>
  <si>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</si>
  <si>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</si>
  <si>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</si>
  <si>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</si>
  <si>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</si>
  <si>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</si>
  <si>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</si>
  <si>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</si>
  <si>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</si>
  <si>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</si>
  <si>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</si>
  <si>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</si>
  <si>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</si>
  <si>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</si>
  <si>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</si>
  <si>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</si>
  <si>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</si>
  <si>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</si>
  <si>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</si>
  <si>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</si>
  <si>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</si>
  <si>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</si>
  <si>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</si>
  <si>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</si>
  <si>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</si>
  <si>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</si>
  <si>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</si>
  <si>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</si>
  <si>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</si>
  <si>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</si>
  <si>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</si>
  <si>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</si>
  <si>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</si>
  <si>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</si>
  <si>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</si>
  <si>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</si>
  <si>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</si>
  <si>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</si>
  <si>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</si>
  <si>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</si>
  <si>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</si>
  <si>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</si>
  <si>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</si>
  <si>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</si>
  <si>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</si>
  <si>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</si>
  <si>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</si>
  <si>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</si>
  <si>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</si>
  <si>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</si>
  <si>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</si>
  <si>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</si>
  <si>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</si>
  <si>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</si>
  <si>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</si>
  <si>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</si>
  <si>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</si>
  <si>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</si>
  <si>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</si>
  <si>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</si>
  <si>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</si>
  <si>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</si>
  <si>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</si>
  <si>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</si>
  <si>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</si>
  <si>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</si>
  <si>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</si>
  <si>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</si>
  <si>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</si>
  <si>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</si>
  <si>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</si>
  <si>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</si>
  <si>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</si>
  <si>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</si>
  <si>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</si>
  <si>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</si>
  <si>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</si>
  <si>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</si>
  <si>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</si>
  <si>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</si>
  <si>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</si>
  <si>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</si>
  <si>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</si>
  <si>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</si>
  <si>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</si>
  <si>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</si>
  <si>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</si>
  <si>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</si>
  <si>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</si>
  <si>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</si>
  <si>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</si>
  <si>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</si>
  <si>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</si>
  <si>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</si>
  <si>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</si>
  <si>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</si>
  <si>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</si>
  <si>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</si>
  <si>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</si>
  <si>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</si>
  <si>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</si>
  <si>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</si>
  <si>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</si>
  <si>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</si>
  <si>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</si>
  <si>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</si>
  <si>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</si>
  <si>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</si>
  <si>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</si>
  <si>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</si>
  <si>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</si>
  <si>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</si>
  <si>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</si>
  <si>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</si>
  <si>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</si>
  <si>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</si>
  <si>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</si>
  <si>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</si>
  <si>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</si>
  <si>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</si>
  <si>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</si>
  <si>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</si>
  <si>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</si>
  <si>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</si>
  <si>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</si>
  <si>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</si>
  <si>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</si>
  <si>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</si>
  <si>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</si>
  <si>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</si>
  <si>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</si>
  <si>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</si>
  <si>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</si>
  <si>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</si>
  <si>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</si>
  <si>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</si>
  <si>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</si>
  <si>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</si>
  <si>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</si>
  <si>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</si>
  <si>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</si>
  <si>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</si>
  <si>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</si>
  <si>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</si>
  <si>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</si>
  <si>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</si>
  <si>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</si>
  <si>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</si>
  <si>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</si>
  <si>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</si>
  <si>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</si>
  <si>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</si>
  <si>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</si>
  <si>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</si>
  <si>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</si>
  <si>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</si>
  <si>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</si>
  <si>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</si>
  <si>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</si>
  <si>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</si>
  <si>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</si>
  <si>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</si>
  <si>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</si>
  <si>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</si>
  <si>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</si>
  <si>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</si>
  <si>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</si>
  <si>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</si>
  <si>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</si>
  <si>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</si>
  <si>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</si>
  <si>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</si>
  <si>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</si>
  <si>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</si>
  <si>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</si>
  <si>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</si>
  <si>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</si>
  <si>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</si>
  <si>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</si>
  <si>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</si>
  <si>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</si>
  <si>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</si>
  <si>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</si>
  <si>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</si>
  <si>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</si>
  <si>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</si>
  <si>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</si>
  <si>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</si>
  <si>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</si>
  <si>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</si>
  <si>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</si>
  <si>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</si>
  <si>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</si>
  <si>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</si>
  <si>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</si>
  <si>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</si>
  <si>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</si>
  <si>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</si>
  <si>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</si>
  <si>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</si>
  <si>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</si>
  <si>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</si>
  <si>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</si>
  <si>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</si>
  <si>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</si>
  <si>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</si>
  <si>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</si>
  <si>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</si>
  <si>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</si>
  <si>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</si>
  <si>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</si>
  <si>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</si>
  <si>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</si>
  <si>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</si>
  <si>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</si>
  <si>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</si>
  <si>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</si>
  <si>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</si>
  <si>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</si>
  <si>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</si>
  <si>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</si>
  <si>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</si>
  <si>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</si>
  <si>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</si>
  <si>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</si>
  <si>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</si>
  <si>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</si>
  <si>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</si>
  <si>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</si>
  <si>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</si>
  <si>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</si>
  <si>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</si>
  <si>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</si>
  <si>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</si>
  <si>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</si>
  <si>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</si>
  <si>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</si>
  <si>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</si>
  <si>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</si>
  <si>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</si>
  <si>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</si>
  <si>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</si>
  <si>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</si>
  <si>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</si>
  <si>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</si>
  <si>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</si>
  <si>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</si>
  <si>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</si>
  <si>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</si>
  <si>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</si>
  <si>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</si>
  <si>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</si>
  <si>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</si>
  <si>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</si>
  <si>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</si>
  <si>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</si>
  <si>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</si>
  <si>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</si>
  <si>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</si>
  <si>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</si>
  <si>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</si>
  <si>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</si>
  <si>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</si>
  <si>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</si>
  <si>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</si>
  <si>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</si>
  <si>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</si>
  <si>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</si>
  <si>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</si>
  <si>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</si>
  <si>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</si>
  <si>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</si>
  <si>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</si>
  <si>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</si>
  <si>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</si>
  <si>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</si>
  <si>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</si>
  <si>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</si>
  <si>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</si>
  <si>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</si>
  <si>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</si>
  <si>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</si>
  <si>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</si>
  <si>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</si>
  <si>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</si>
  <si>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</si>
  <si>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</si>
  <si>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</si>
  <si>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</si>
  <si>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</si>
  <si>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</si>
  <si>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</si>
  <si>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</si>
  <si>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</si>
  <si>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</si>
  <si>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</si>
  <si>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</si>
  <si>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</si>
  <si>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</si>
  <si>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</si>
  <si>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</si>
  <si>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</si>
  <si>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</si>
  <si>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</si>
  <si>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</si>
  <si>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</si>
  <si>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</si>
  <si>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</si>
  <si>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</si>
  <si>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</si>
  <si>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</si>
  <si>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</si>
  <si>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</si>
  <si>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</si>
  <si>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</si>
  <si>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</si>
  <si>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</si>
  <si>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</si>
  <si>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</si>
  <si>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</si>
  <si>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</si>
  <si>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</si>
  <si>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</si>
  <si>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</si>
  <si>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</si>
  <si>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</si>
  <si>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</si>
  <si>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</si>
  <si>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</si>
  <si>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</si>
  <si>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</si>
  <si>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</si>
  <si>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</si>
  <si>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</si>
  <si>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</si>
  <si>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</si>
  <si>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</si>
  <si>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</si>
  <si>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</si>
  <si>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</si>
  <si>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</si>
  <si>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</si>
  <si>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</si>
  <si>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</si>
  <si>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</si>
  <si>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</si>
  <si>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</si>
  <si>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</si>
  <si>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</si>
  <si>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</si>
  <si>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</si>
  <si>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</si>
  <si>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</si>
  <si>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</si>
  <si>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</si>
  <si>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</si>
  <si>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</si>
  <si>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</si>
  <si>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</si>
  <si>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</si>
  <si>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</si>
  <si>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</si>
  <si>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</si>
  <si>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</si>
  <si>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</si>
  <si>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</si>
  <si>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</si>
  <si>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</si>
  <si>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</si>
  <si>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</si>
  <si>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</si>
  <si>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</si>
  <si>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</si>
  <si>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</si>
  <si>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</si>
  <si>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</si>
  <si>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</si>
  <si>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</si>
  <si>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</si>
  <si>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</si>
  <si>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</si>
  <si>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</si>
  <si>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</si>
  <si>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</si>
  <si>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</si>
  <si>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</si>
  <si>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</si>
  <si>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</si>
  <si>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</si>
  <si>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</si>
  <si>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</si>
  <si>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</si>
  <si>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</si>
  <si>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</si>
  <si>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</si>
  <si>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</si>
  <si>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</si>
  <si>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</si>
  <si>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</si>
  <si>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</si>
  <si>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</si>
  <si>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</si>
  <si>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</si>
  <si>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</si>
  <si>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</si>
  <si>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</si>
  <si>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</si>
  <si>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</si>
  <si>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</si>
  <si>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</si>
  <si>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</si>
  <si>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</si>
  <si>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</si>
  <si>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</si>
  <si>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</si>
  <si>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</si>
  <si>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</si>
  <si>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</si>
  <si>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</si>
  <si>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</si>
  <si>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</si>
  <si>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</si>
  <si>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</si>
  <si>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</si>
  <si>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</si>
  <si>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</si>
  <si>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</si>
  <si>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</si>
  <si>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</si>
  <si>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</si>
  <si>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</si>
  <si>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</si>
  <si>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</si>
  <si>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</si>
  <si>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</si>
  <si>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</si>
  <si>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</si>
  <si>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</si>
  <si>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</si>
  <si>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</si>
  <si>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</si>
  <si>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</si>
  <si>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</si>
  <si>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</si>
  <si>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</si>
  <si>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</si>
  <si>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</si>
  <si>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</si>
  <si>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</si>
  <si>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</si>
  <si>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</si>
  <si>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</si>
  <si>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</si>
  <si>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</si>
  <si>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</si>
  <si>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</si>
  <si>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</si>
  <si>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</si>
  <si>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</si>
  <si>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</si>
  <si>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</si>
  <si>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</si>
  <si>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</si>
  <si>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</si>
  <si>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</si>
  <si>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</si>
  <si>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</si>
  <si>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</si>
  <si>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</si>
  <si>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</si>
  <si>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</si>
  <si>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</si>
  <si>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</si>
  <si>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</si>
  <si>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</si>
  <si>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</si>
  <si>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</si>
  <si>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</si>
  <si>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</si>
  <si>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</si>
  <si>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</si>
  <si>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</si>
  <si>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</si>
  <si>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</si>
  <si>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</si>
  <si>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</si>
  <si>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</si>
  <si>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</si>
  <si>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</si>
  <si>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</si>
  <si>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</si>
  <si>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</si>
  <si>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</si>
  <si>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</si>
  <si>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</si>
  <si>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</si>
  <si>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</si>
  <si>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</si>
  <si>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</si>
  <si>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</si>
  <si>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</si>
  <si>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</si>
  <si>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</si>
  <si>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</si>
  <si>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</si>
  <si>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</si>
  <si>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</si>
  <si>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</si>
  <si>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</si>
  <si>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</si>
  <si>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</si>
  <si>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</si>
  <si>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</si>
  <si>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</si>
  <si>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</si>
  <si>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</si>
  <si>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</si>
  <si>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</si>
  <si>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</si>
  <si>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</si>
  <si>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</si>
  <si>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</si>
  <si>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</si>
  <si>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</si>
  <si>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</si>
  <si>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</si>
  <si>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</si>
  <si>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</si>
  <si>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</si>
  <si>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</si>
  <si>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</si>
  <si>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</si>
  <si>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</si>
  <si>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</si>
  <si>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</si>
  <si>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</si>
  <si>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</si>
  <si>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</si>
  <si>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</si>
  <si>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</si>
  <si>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</si>
  <si>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</si>
  <si>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</si>
  <si>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</si>
  <si>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</si>
  <si>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</si>
  <si>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</si>
  <si>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</si>
  <si>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</si>
  <si>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</si>
  <si>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</si>
  <si>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</si>
  <si>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</si>
  <si>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</si>
  <si>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</si>
  <si>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</si>
  <si>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</si>
  <si>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</si>
  <si>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</si>
  <si>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</si>
  <si>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</si>
  <si>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</si>
  <si>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</si>
  <si>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</si>
  <si>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</si>
  <si>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</si>
  <si>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</si>
  <si>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</si>
  <si>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</si>
  <si>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</si>
  <si>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</si>
  <si>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</si>
  <si>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</si>
  <si>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</si>
  <si>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</si>
  <si>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</si>
  <si>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</si>
  <si>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</si>
  <si>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</si>
  <si>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</si>
  <si>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</si>
  <si>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</si>
  <si>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</si>
  <si>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</si>
  <si>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</si>
  <si>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</si>
  <si>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</si>
  <si>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</si>
  <si>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</si>
  <si>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</si>
  <si>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</si>
  <si>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</si>
  <si>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</si>
  <si>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</si>
  <si>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</si>
  <si>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</si>
  <si>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</si>
  <si>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</si>
  <si>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</si>
  <si>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</si>
  <si>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</si>
  <si>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</si>
  <si>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</si>
  <si>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</si>
  <si>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</si>
  <si>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</si>
  <si>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</si>
  <si>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</si>
  <si>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</si>
  <si>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</si>
  <si>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</si>
  <si>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</si>
  <si>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</si>
  <si>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</si>
  <si>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</si>
  <si>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</si>
  <si>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</si>
  <si>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</si>
  <si>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4-то тримесечие</t>
  </si>
  <si>
    <t>Дата на съставяне: 20.04.2011 г</t>
  </si>
  <si>
    <t xml:space="preserve"> 2010 г. 31.12 - ГОДИШЕН КОНСОЛИДИРАН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</si>
</sst>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8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1"/>
    </font>
    <font>
      <sz val="8"/>
      <name val="TmsCyr"/>
      <family val="1"/>
    </font>
    <font>
      <b/>
      <sz val="10"/>
      <color indexed="12"/>
      <name val="TmsCyr"/>
      <family val="1"/>
    </font>
    <font>
      <sz val="10"/>
      <color indexed="12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  <sheetData sheetId="2">
        <row r="39">
          <cell r="H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9.375" style="603" customWidth="1"/>
    <col min="2" max="2" width="17.125" style="603" customWidth="1"/>
    <col min="3" max="3" width="18.37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929</v>
      </c>
      <c r="C8" s="612">
        <v>40543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6294</v>
      </c>
      <c r="C14" s="609">
        <f>'справка №1-БАЛАНС'!H36</f>
        <v>6510.45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2029</v>
      </c>
      <c r="C16" s="609">
        <f>'справка №1-БАЛАНС'!H33</f>
        <v>2253.45</v>
      </c>
    </row>
    <row r="17" spans="1:3" ht="23.25" customHeight="1">
      <c r="A17" s="608" t="s">
        <v>883</v>
      </c>
      <c r="B17" s="609">
        <f>'справка №1-БАЛАНС'!G39</f>
        <v>1003.000144</v>
      </c>
      <c r="C17" s="609">
        <f>'справка №1-БАЛАНС'!H39</f>
        <v>1093</v>
      </c>
    </row>
    <row r="18" spans="1:3" ht="23.25" customHeight="1">
      <c r="A18" s="608" t="s">
        <v>884</v>
      </c>
      <c r="B18" s="609">
        <f>'справка №1-БАЛАНС'!G55</f>
        <v>412</v>
      </c>
      <c r="C18" s="609">
        <f>'справка №1-БАЛАНС'!H55</f>
        <v>243</v>
      </c>
    </row>
    <row r="19" spans="1:3" ht="23.25" customHeight="1">
      <c r="A19" s="608" t="s">
        <v>885</v>
      </c>
      <c r="B19" s="609">
        <f>'справка №1-БАЛАНС'!G79</f>
        <v>699</v>
      </c>
      <c r="C19" s="609">
        <f>'справка №1-БАЛАНС'!H79</f>
        <v>975.4</v>
      </c>
    </row>
    <row r="20" spans="1:3" ht="23.25" customHeight="1">
      <c r="A20" s="608" t="s">
        <v>886</v>
      </c>
      <c r="B20" s="609">
        <f>'справка №1-БАЛАНС'!C55</f>
        <v>5080</v>
      </c>
      <c r="C20" s="609">
        <f>'справка №1-БАЛАНС'!D55</f>
        <v>5268</v>
      </c>
    </row>
    <row r="21" spans="1:3" ht="23.25" customHeight="1">
      <c r="A21" s="608" t="s">
        <v>887</v>
      </c>
      <c r="B21" s="609">
        <f>'справка №1-БАЛАНС'!C19</f>
        <v>3759</v>
      </c>
      <c r="C21" s="609">
        <f>'справка №1-БАЛАНС'!D19</f>
        <v>3880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497</v>
      </c>
      <c r="C23" s="609">
        <f>'справка №1-БАЛАНС'!D45</f>
        <v>526</v>
      </c>
    </row>
    <row r="24" spans="1:3" ht="23.25" customHeight="1">
      <c r="A24" s="608" t="s">
        <v>890</v>
      </c>
      <c r="B24" s="609">
        <f>'справка №1-БАЛАНС'!C51</f>
        <v>739</v>
      </c>
      <c r="C24" s="609">
        <f>'справка №1-БАЛАНС'!D51</f>
        <v>747</v>
      </c>
    </row>
    <row r="25" spans="1:3" ht="23.25" customHeight="1">
      <c r="A25" s="608" t="s">
        <v>891</v>
      </c>
      <c r="B25" s="609">
        <f>'справка №1-БАЛАНС'!C47</f>
        <v>479</v>
      </c>
      <c r="C25" s="609">
        <f>'справка №1-БАЛАНС'!D47</f>
        <v>499</v>
      </c>
    </row>
    <row r="26" spans="1:3" ht="23.25" customHeight="1">
      <c r="A26" s="608" t="s">
        <v>892</v>
      </c>
      <c r="B26" s="609">
        <f>'справка №1-БАЛАНС'!C93</f>
        <v>3328</v>
      </c>
      <c r="C26" s="609">
        <f>'справка №1-БАЛАНС'!D93</f>
        <v>3554</v>
      </c>
    </row>
    <row r="27" spans="1:3" ht="23.25" customHeight="1">
      <c r="A27" s="608" t="s">
        <v>893</v>
      </c>
      <c r="B27" s="609">
        <f>'справка №1-БАЛАНС'!C64</f>
        <v>1983</v>
      </c>
      <c r="C27" s="609">
        <f>'справка №1-БАЛАНС'!D64</f>
        <v>1398</v>
      </c>
    </row>
    <row r="28" spans="1:3" ht="23.25" customHeight="1">
      <c r="A28" s="608" t="s">
        <v>894</v>
      </c>
      <c r="B28" s="609">
        <f>'справка №1-БАЛАНС'!C75</f>
        <v>946</v>
      </c>
      <c r="C28" s="609">
        <f>'справка №1-БАЛАНС'!D75</f>
        <v>1742</v>
      </c>
    </row>
    <row r="29" spans="1:3" ht="23.25" customHeight="1">
      <c r="A29" s="608" t="s">
        <v>895</v>
      </c>
      <c r="B29" s="609">
        <f>'справка №1-БАЛАНС'!C67</f>
        <v>160</v>
      </c>
      <c r="C29" s="609">
        <f>'справка №1-БАЛАНС'!D67</f>
        <v>146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384</v>
      </c>
      <c r="C31" s="609">
        <f>'справка №1-БАЛАНС'!D91</f>
        <v>399</v>
      </c>
    </row>
    <row r="32" spans="1:3" ht="23.25" customHeight="1">
      <c r="A32" s="608" t="s">
        <v>898</v>
      </c>
      <c r="B32" s="609">
        <f>'справка №1-БАЛАНС'!C94</f>
        <v>8408</v>
      </c>
      <c r="C32" s="609">
        <f>'справка №1-БАЛАНС'!D94</f>
        <v>8822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686</v>
      </c>
      <c r="C35" s="609">
        <f>'справка №2-ОТЧЕТ ЗА ДОХОДИТE'!H13</f>
        <v>2072</v>
      </c>
    </row>
    <row r="36" spans="1:3" ht="23.25" customHeight="1">
      <c r="A36" s="608" t="s">
        <v>901</v>
      </c>
      <c r="B36" s="609">
        <f>'справка №2-ОТЧЕТ ЗА ДОХОДИТE'!G24</f>
        <v>98</v>
      </c>
      <c r="C36" s="609">
        <f>'справка №2-ОТЧЕТ ЗА ДОХОДИТE'!H24</f>
        <v>331</v>
      </c>
    </row>
    <row r="37" spans="1:3" ht="23.25" customHeight="1">
      <c r="A37" s="608" t="s">
        <v>902</v>
      </c>
      <c r="B37" s="609">
        <f>'справка №2-ОТЧЕТ ЗА ДОХОДИТE'!C19</f>
        <v>937</v>
      </c>
      <c r="C37" s="609">
        <f>'справка №2-ОТЧЕТ ЗА ДОХОДИТE'!D19</f>
        <v>1709</v>
      </c>
    </row>
    <row r="38" spans="1:3" ht="23.25" customHeight="1">
      <c r="A38" s="608" t="s">
        <v>903</v>
      </c>
      <c r="B38" s="609">
        <f>'справка №2-ОТЧЕТ ЗА ДОХОДИТE'!C9</f>
        <v>46</v>
      </c>
      <c r="C38" s="609">
        <f>'справка №2-ОТЧЕТ ЗА ДОХОДИТE'!D9</f>
        <v>245</v>
      </c>
    </row>
    <row r="39" spans="1:3" ht="23.25" customHeight="1">
      <c r="A39" s="608" t="s">
        <v>904</v>
      </c>
      <c r="B39" s="609">
        <f>'справка №2-ОТЧЕТ ЗА ДОХОДИТE'!C11</f>
        <v>150</v>
      </c>
      <c r="C39" s="609">
        <f>'справка №2-ОТЧЕТ ЗА ДОХОДИТE'!D11</f>
        <v>135</v>
      </c>
    </row>
    <row r="40" spans="1:3" ht="23.25" customHeight="1">
      <c r="A40" s="608" t="s">
        <v>905</v>
      </c>
      <c r="B40" s="609">
        <f>'справка №2-ОТЧЕТ ЗА ДОХОДИТE'!C26</f>
        <v>71</v>
      </c>
      <c r="C40" s="609">
        <f>'справка №2-ОТЧЕТ ЗА ДОХОДИТE'!D26</f>
        <v>88</v>
      </c>
    </row>
    <row r="41" spans="1:3" ht="23.25" customHeight="1">
      <c r="A41" s="608" t="s">
        <v>906</v>
      </c>
      <c r="B41" s="609">
        <f>'справка №2-ОТЧЕТ ЗА ДОХОДИТE'!C22</f>
        <v>50</v>
      </c>
      <c r="C41" s="609">
        <f>'справка №2-ОТЧЕТ ЗА ДОХОДИТE'!D22</f>
        <v>51</v>
      </c>
    </row>
    <row r="42" spans="1:3" ht="23.25" customHeight="1">
      <c r="A42" s="608" t="s">
        <v>907</v>
      </c>
      <c r="B42" s="609">
        <f>'справка №2-ОТЧЕТ ЗА ДОХОДИТE'!C34</f>
        <v>0</v>
      </c>
      <c r="C42" s="609">
        <f>'справка №2-ОТЧЕТ ЗА ДОХОДИТE'!D34</f>
        <v>356.41707399999996</v>
      </c>
    </row>
    <row r="43" spans="1:3" ht="23.25" customHeight="1">
      <c r="A43" s="608" t="s">
        <v>908</v>
      </c>
      <c r="B43" s="609">
        <f>'справка №2-ОТЧЕТ ЗА ДОХОДИТE'!C39</f>
        <v>0</v>
      </c>
      <c r="C43" s="609">
        <f>'справка №2-ОТЧЕТ ЗА ДОХОДИТE'!D39</f>
        <v>299.41707399999996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944</v>
      </c>
      <c r="C46" s="609">
        <f>'справка №3-ОПП по прекия метод'!D10</f>
        <v>2032</v>
      </c>
    </row>
    <row r="47" spans="1:3" ht="23.25" customHeight="1">
      <c r="A47" s="608" t="s">
        <v>911</v>
      </c>
      <c r="B47" s="609">
        <f>'справка №3-ОПП по прекия метод'!C11</f>
        <v>-727</v>
      </c>
      <c r="C47" s="609">
        <f>'справка №3-ОПП по прекия метод'!D11</f>
        <v>-1644</v>
      </c>
    </row>
    <row r="48" spans="1:3" ht="23.25" customHeight="1">
      <c r="A48" s="608" t="s">
        <v>912</v>
      </c>
      <c r="B48" s="609">
        <f>'справка №3-ОПП по прекия метод'!C20</f>
        <v>33</v>
      </c>
      <c r="C48" s="609">
        <f>'справка №3-ОПП по прекия метод'!D20</f>
        <v>-84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0</v>
      </c>
    </row>
    <row r="50" spans="1:3" ht="23.25" customHeight="1">
      <c r="A50" s="608" t="s">
        <v>914</v>
      </c>
      <c r="B50" s="609">
        <f>'справка №3-ОПП по прекия метод'!C27</f>
        <v>0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-32</v>
      </c>
      <c r="C51" s="609">
        <f>'справка №3-ОПП по прекия метод'!D32</f>
        <v>-298</v>
      </c>
    </row>
    <row r="52" spans="1:3" ht="23.25" customHeight="1">
      <c r="A52" s="608" t="s">
        <v>916</v>
      </c>
      <c r="B52" s="609">
        <f>'справка №3-ОПП по прекия метод'!C42</f>
        <v>-16</v>
      </c>
      <c r="C52" s="609">
        <f>'справка №3-ОПП по прекия метод'!D42</f>
        <v>27</v>
      </c>
    </row>
    <row r="53" spans="1:3" ht="23.25" customHeight="1">
      <c r="A53" s="608" t="s">
        <v>917</v>
      </c>
      <c r="B53" s="609">
        <f>'справка №3-ОПП по прекия метод'!C43</f>
        <v>-15</v>
      </c>
      <c r="C53" s="609">
        <f>'справка №3-ОПП по прекия метод'!D43</f>
        <v>-355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4" sqref="A14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931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2635</v>
      </c>
      <c r="D12" s="204">
        <v>2708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210</v>
      </c>
      <c r="D13" s="204">
        <v>228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660</v>
      </c>
      <c r="D14" s="204">
        <v>664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2</v>
      </c>
      <c r="D15" s="204">
        <v>11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80</v>
      </c>
      <c r="D16" s="204">
        <v>95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22</v>
      </c>
      <c r="D18" s="204">
        <v>24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3759</v>
      </c>
      <c r="D19" s="208">
        <f>SUM(D11:D18)</f>
        <v>3880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3066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2</v>
      </c>
      <c r="E24" s="292" t="s">
        <v>72</v>
      </c>
      <c r="F24" s="297" t="s">
        <v>73</v>
      </c>
      <c r="G24" s="205">
        <v>1065</v>
      </c>
      <c r="H24" s="205">
        <v>1057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3066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2</v>
      </c>
      <c r="E27" s="308" t="s">
        <v>83</v>
      </c>
      <c r="F27" s="297" t="s">
        <v>84</v>
      </c>
      <c r="G27" s="207">
        <f>SUM(G28:G30)</f>
        <v>2245</v>
      </c>
      <c r="H27" s="207">
        <f>SUM(H28:H30)</f>
        <v>1954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3261-262</f>
        <v>2999</v>
      </c>
      <c r="H28" s="205">
        <v>2699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-754</v>
      </c>
      <c r="H29" s="390">
        <v>-745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69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299.45</v>
      </c>
      <c r="M31" s="210"/>
    </row>
    <row r="32" spans="1:15" ht="15">
      <c r="A32" s="290" t="s">
        <v>98</v>
      </c>
      <c r="B32" s="305" t="s">
        <v>99</v>
      </c>
      <c r="C32" s="208">
        <f>C30+C31</f>
        <v>69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-216</v>
      </c>
      <c r="H32" s="390">
        <f>'[3]справка №2-ОТЧЕТ ЗА ДОХОДИТE'!H39*-1</f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2029</v>
      </c>
      <c r="H33" s="207">
        <f>H27+H31+H32</f>
        <v>2253.45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489</v>
      </c>
      <c r="D34" s="208">
        <f>SUM(D35:D38)</f>
        <v>518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6294</v>
      </c>
      <c r="H36" s="207">
        <f>H25+H17+H33</f>
        <v>6510.45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445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1003.000144</v>
      </c>
      <c r="H39" s="211">
        <v>1093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f>296</f>
        <v>296</v>
      </c>
      <c r="H43" s="205">
        <v>158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70</v>
      </c>
      <c r="H44" s="205">
        <v>16</v>
      </c>
    </row>
    <row r="45" spans="1:15" ht="15">
      <c r="A45" s="290" t="s">
        <v>136</v>
      </c>
      <c r="B45" s="304" t="s">
        <v>137</v>
      </c>
      <c r="C45" s="208">
        <f>C34+C39+C44</f>
        <v>497</v>
      </c>
      <c r="D45" s="208">
        <f>D34+D39+D44</f>
        <v>526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44</v>
      </c>
      <c r="H46" s="205">
        <v>66</v>
      </c>
    </row>
    <row r="47" spans="1:13" ht="15">
      <c r="A47" s="290" t="s">
        <v>143</v>
      </c>
      <c r="B47" s="296" t="s">
        <v>144</v>
      </c>
      <c r="C47" s="204">
        <v>479</v>
      </c>
      <c r="D47" s="204">
        <v>499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260</v>
      </c>
      <c r="D48" s="204">
        <v>248</v>
      </c>
      <c r="E48" s="292" t="s">
        <v>149</v>
      </c>
      <c r="F48" s="297" t="s">
        <v>150</v>
      </c>
      <c r="G48" s="205">
        <v>2</v>
      </c>
      <c r="H48" s="205">
        <v>3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412</v>
      </c>
      <c r="H49" s="207">
        <f>SUM(H43:H48)</f>
        <v>243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739</v>
      </c>
      <c r="D51" s="208">
        <f>SUM(D47:D50)</f>
        <v>747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16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5080</v>
      </c>
      <c r="D55" s="208">
        <f>D19+D20+D21+D27+D32+D45+D51+D53+D54</f>
        <v>5268</v>
      </c>
      <c r="E55" s="292" t="s">
        <v>172</v>
      </c>
      <c r="F55" s="316" t="s">
        <v>173</v>
      </c>
      <c r="G55" s="207">
        <f>G49+G51+G52+G53+G54</f>
        <v>412</v>
      </c>
      <c r="H55" s="207">
        <f>H49+H51+H52+H53+H54</f>
        <v>243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388</v>
      </c>
      <c r="D58" s="204">
        <v>428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223</v>
      </c>
      <c r="D59" s="204">
        <v>259</v>
      </c>
      <c r="E59" s="306" t="s">
        <v>181</v>
      </c>
      <c r="F59" s="297" t="s">
        <v>182</v>
      </c>
      <c r="G59" s="205">
        <v>54</v>
      </c>
      <c r="H59" s="205">
        <v>69</v>
      </c>
      <c r="M59" s="210"/>
    </row>
    <row r="60" spans="1:8" ht="15">
      <c r="A60" s="290" t="s">
        <v>183</v>
      </c>
      <c r="B60" s="296" t="s">
        <v>184</v>
      </c>
      <c r="C60" s="204">
        <v>39</v>
      </c>
      <c r="D60" s="204">
        <v>36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1333</v>
      </c>
      <c r="D61" s="204">
        <v>675</v>
      </c>
      <c r="E61" s="298" t="s">
        <v>189</v>
      </c>
      <c r="F61" s="327" t="s">
        <v>190</v>
      </c>
      <c r="G61" s="207">
        <f>SUM(G62:G68)</f>
        <v>507</v>
      </c>
      <c r="H61" s="207">
        <f>SUM(H62:H68)</f>
        <v>765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71</v>
      </c>
      <c r="H62" s="205">
        <v>75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205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1983</v>
      </c>
      <c r="D64" s="208">
        <f>SUM(D58:D63)</f>
        <v>1398</v>
      </c>
      <c r="E64" s="292" t="s">
        <v>200</v>
      </c>
      <c r="F64" s="297" t="s">
        <v>201</v>
      </c>
      <c r="G64" s="205">
        <f>293</f>
        <v>293</v>
      </c>
      <c r="H64" s="205">
        <v>315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110</v>
      </c>
      <c r="H65" s="205">
        <v>89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26</v>
      </c>
      <c r="H66" s="205">
        <v>32</v>
      </c>
    </row>
    <row r="67" spans="1:8" ht="15">
      <c r="A67" s="290" t="s">
        <v>207</v>
      </c>
      <c r="B67" s="296" t="s">
        <v>208</v>
      </c>
      <c r="C67" s="204">
        <v>160</v>
      </c>
      <c r="D67" s="204">
        <v>146</v>
      </c>
      <c r="E67" s="292" t="s">
        <v>209</v>
      </c>
      <c r="F67" s="297" t="s">
        <v>210</v>
      </c>
      <c r="G67" s="205">
        <v>2</v>
      </c>
      <c r="H67" s="205">
        <v>4</v>
      </c>
    </row>
    <row r="68" spans="1:8" ht="15">
      <c r="A68" s="290" t="s">
        <v>211</v>
      </c>
      <c r="B68" s="296" t="s">
        <v>212</v>
      </c>
      <c r="C68" s="204">
        <v>277</v>
      </c>
      <c r="D68" s="204">
        <v>979</v>
      </c>
      <c r="E68" s="292" t="s">
        <v>213</v>
      </c>
      <c r="F68" s="297" t="s">
        <v>214</v>
      </c>
      <c r="G68" s="205">
        <v>5</v>
      </c>
      <c r="H68" s="205">
        <v>45</v>
      </c>
    </row>
    <row r="69" spans="1:8" ht="15">
      <c r="A69" s="290" t="s">
        <v>215</v>
      </c>
      <c r="B69" s="296" t="s">
        <v>216</v>
      </c>
      <c r="C69" s="204">
        <v>11</v>
      </c>
      <c r="D69" s="204">
        <v>3</v>
      </c>
      <c r="E69" s="306" t="s">
        <v>78</v>
      </c>
      <c r="F69" s="297" t="s">
        <v>217</v>
      </c>
      <c r="G69" s="205">
        <v>138</v>
      </c>
      <c r="H69" s="205">
        <v>141.4</v>
      </c>
    </row>
    <row r="70" spans="1:8" ht="15">
      <c r="A70" s="290" t="s">
        <v>218</v>
      </c>
      <c r="B70" s="296" t="s">
        <v>219</v>
      </c>
      <c r="C70" s="204">
        <v>12</v>
      </c>
      <c r="D70" s="204">
        <v>3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699</v>
      </c>
      <c r="H71" s="214">
        <f>H59+H60+H61+H69+H70</f>
        <v>975.4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83</v>
      </c>
      <c r="D72" s="204">
        <v>190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391+12</f>
        <v>403</v>
      </c>
      <c r="D74" s="204">
        <f>362+59</f>
        <v>421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946</v>
      </c>
      <c r="D75" s="208">
        <f>SUM(D67:D74)</f>
        <v>1742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699</v>
      </c>
      <c r="H79" s="215">
        <f>H71+H74+H75+H76</f>
        <v>975.4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104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280</v>
      </c>
      <c r="D88" s="204">
        <v>299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384</v>
      </c>
      <c r="D91" s="208">
        <f>SUM(D87:D90)</f>
        <v>399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3328</v>
      </c>
      <c r="D93" s="208">
        <f>D64+D75+D84+D91+D92</f>
        <v>3554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8408</v>
      </c>
      <c r="D94" s="217">
        <f>D93+D55</f>
        <v>8822</v>
      </c>
      <c r="E94" s="556" t="s">
        <v>270</v>
      </c>
      <c r="F94" s="344" t="s">
        <v>271</v>
      </c>
      <c r="G94" s="218">
        <f>G36+G39+G55+G79</f>
        <v>8408.000144</v>
      </c>
      <c r="H94" s="218">
        <f>H36+H39+H55+H79</f>
        <v>8821.85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0.00014399999963643495</v>
      </c>
      <c r="H97" s="225"/>
      <c r="M97" s="210"/>
    </row>
    <row r="98" spans="1:13" ht="15">
      <c r="A98" s="78" t="s">
        <v>930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/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8">
      <selection activeCell="G39" sqref="G3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2010 г. 31.12 - ГОДИШЕН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46</v>
      </c>
      <c r="D9" s="79">
        <v>245</v>
      </c>
      <c r="E9" s="362" t="s">
        <v>283</v>
      </c>
      <c r="F9" s="364" t="s">
        <v>284</v>
      </c>
      <c r="G9" s="87">
        <v>100</v>
      </c>
      <c r="H9" s="87">
        <v>1013</v>
      </c>
    </row>
    <row r="10" spans="1:8" ht="12">
      <c r="A10" s="362" t="s">
        <v>285</v>
      </c>
      <c r="B10" s="363" t="s">
        <v>286</v>
      </c>
      <c r="C10" s="79">
        <v>790</v>
      </c>
      <c r="D10" s="79">
        <v>1070</v>
      </c>
      <c r="E10" s="362" t="s">
        <v>287</v>
      </c>
      <c r="F10" s="364" t="s">
        <v>288</v>
      </c>
      <c r="G10" s="87">
        <v>277</v>
      </c>
      <c r="H10" s="87">
        <v>221</v>
      </c>
    </row>
    <row r="11" spans="1:8" ht="12">
      <c r="A11" s="362" t="s">
        <v>289</v>
      </c>
      <c r="B11" s="363" t="s">
        <v>290</v>
      </c>
      <c r="C11" s="79">
        <v>150</v>
      </c>
      <c r="D11" s="79">
        <v>135</v>
      </c>
      <c r="E11" s="365" t="s">
        <v>291</v>
      </c>
      <c r="F11" s="364" t="s">
        <v>292</v>
      </c>
      <c r="G11" s="87">
        <v>95</v>
      </c>
      <c r="H11" s="87">
        <v>89</v>
      </c>
    </row>
    <row r="12" spans="1:8" ht="12">
      <c r="A12" s="362" t="s">
        <v>293</v>
      </c>
      <c r="B12" s="363" t="s">
        <v>294</v>
      </c>
      <c r="C12" s="79">
        <v>142</v>
      </c>
      <c r="D12" s="79">
        <v>242</v>
      </c>
      <c r="E12" s="365" t="s">
        <v>78</v>
      </c>
      <c r="F12" s="364" t="s">
        <v>295</v>
      </c>
      <c r="G12" s="87">
        <v>214</v>
      </c>
      <c r="H12" s="87">
        <v>749</v>
      </c>
    </row>
    <row r="13" spans="1:18" ht="12">
      <c r="A13" s="362" t="s">
        <v>296</v>
      </c>
      <c r="B13" s="363" t="s">
        <v>297</v>
      </c>
      <c r="C13" s="79">
        <v>20</v>
      </c>
      <c r="D13" s="79">
        <v>43</v>
      </c>
      <c r="E13" s="366" t="s">
        <v>51</v>
      </c>
      <c r="F13" s="367" t="s">
        <v>298</v>
      </c>
      <c r="G13" s="88">
        <f>SUM(G9:G12)</f>
        <v>686</v>
      </c>
      <c r="H13" s="88">
        <f>SUM(H9:H12)</f>
        <v>2072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306</v>
      </c>
      <c r="D14" s="79">
        <v>307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-577</v>
      </c>
      <c r="D15" s="80">
        <v>-781</v>
      </c>
      <c r="E15" s="360" t="s">
        <v>303</v>
      </c>
      <c r="F15" s="369" t="s">
        <v>304</v>
      </c>
      <c r="G15" s="87"/>
      <c r="H15" s="87">
        <v>5</v>
      </c>
    </row>
    <row r="16" spans="1:8" ht="12">
      <c r="A16" s="362" t="s">
        <v>305</v>
      </c>
      <c r="B16" s="363" t="s">
        <v>306</v>
      </c>
      <c r="C16" s="80">
        <v>60</v>
      </c>
      <c r="D16" s="80">
        <v>448</v>
      </c>
      <c r="E16" s="362" t="s">
        <v>307</v>
      </c>
      <c r="F16" s="368" t="s">
        <v>308</v>
      </c>
      <c r="G16" s="89"/>
      <c r="H16" s="89">
        <v>5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937</v>
      </c>
      <c r="D19" s="82">
        <f>SUM(D9:D15)+D16</f>
        <v>1709</v>
      </c>
      <c r="E19" s="372" t="s">
        <v>315</v>
      </c>
      <c r="F19" s="368" t="s">
        <v>316</v>
      </c>
      <c r="G19" s="87">
        <v>77</v>
      </c>
      <c r="H19" s="87">
        <v>119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18</v>
      </c>
      <c r="H20" s="87">
        <v>151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3</v>
      </c>
      <c r="H21" s="87">
        <v>61</v>
      </c>
    </row>
    <row r="22" spans="1:8" ht="24">
      <c r="A22" s="359" t="s">
        <v>322</v>
      </c>
      <c r="B22" s="374" t="s">
        <v>323</v>
      </c>
      <c r="C22" s="79">
        <v>50</v>
      </c>
      <c r="D22" s="79">
        <v>51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15</v>
      </c>
      <c r="D23" s="79">
        <v>30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1</v>
      </c>
      <c r="D24" s="79"/>
      <c r="E24" s="366" t="s">
        <v>103</v>
      </c>
      <c r="F24" s="369" t="s">
        <v>332</v>
      </c>
      <c r="G24" s="88">
        <f>SUM(G19:G23)</f>
        <v>98</v>
      </c>
      <c r="H24" s="88">
        <f>SUM(H19:H23)</f>
        <v>331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5</v>
      </c>
      <c r="D25" s="79">
        <v>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71</v>
      </c>
      <c r="D26" s="82">
        <f>SUM(D22:D25)</f>
        <v>88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1008</v>
      </c>
      <c r="D28" s="83">
        <f>D26+D19</f>
        <v>1797</v>
      </c>
      <c r="E28" s="173" t="s">
        <v>337</v>
      </c>
      <c r="F28" s="369" t="s">
        <v>338</v>
      </c>
      <c r="G28" s="88">
        <f>G13+G15+G24</f>
        <v>784</v>
      </c>
      <c r="H28" s="88">
        <f>H13+H15+H24</f>
        <v>2408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611</v>
      </c>
      <c r="E30" s="173" t="s">
        <v>341</v>
      </c>
      <c r="F30" s="369" t="s">
        <v>342</v>
      </c>
      <c r="G30" s="90">
        <f>IF((C28-G28)&gt;0,C28-G28,0)</f>
        <v>224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0</v>
      </c>
      <c r="D31" s="79">
        <f>D30*0.416666</f>
        <v>254.582926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1008</v>
      </c>
      <c r="D33" s="82">
        <f>D28+D31+D32</f>
        <v>2051.582926</v>
      </c>
      <c r="E33" s="173" t="s">
        <v>351</v>
      </c>
      <c r="F33" s="369" t="s">
        <v>352</v>
      </c>
      <c r="G33" s="90">
        <f>G32+G31+G28</f>
        <v>784</v>
      </c>
      <c r="H33" s="90">
        <f>H32+H31+H28</f>
        <v>2408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356.41707399999996</v>
      </c>
      <c r="E34" s="378" t="s">
        <v>355</v>
      </c>
      <c r="F34" s="369" t="s">
        <v>356</v>
      </c>
      <c r="G34" s="88">
        <f>IF((C33-G33)&gt;0,C33-G33,0)</f>
        <v>224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-8</v>
      </c>
      <c r="D35" s="82">
        <f>D36+D37+D38</f>
        <v>57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>
        <v>67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-8</v>
      </c>
      <c r="D37" s="536">
        <v>-10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299.41707399999996</v>
      </c>
      <c r="E39" s="385" t="s">
        <v>367</v>
      </c>
      <c r="F39" s="174" t="s">
        <v>368</v>
      </c>
      <c r="G39" s="91">
        <f>IF(G34&gt;0,IF(C35+G34&lt;0,0,C35+G34),IF(C34-C35&lt;0,C35-C34,0))</f>
        <v>216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0</v>
      </c>
      <c r="D40" s="84">
        <f>D39*0.4166666</f>
        <v>124.75709420552838</v>
      </c>
      <c r="E40" s="173" t="s">
        <v>369</v>
      </c>
      <c r="F40" s="174" t="s">
        <v>371</v>
      </c>
      <c r="G40" s="87">
        <f>G39*0.416666</f>
        <v>89.999856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174.65997979447158</v>
      </c>
      <c r="E41" s="173" t="s">
        <v>374</v>
      </c>
      <c r="F41" s="174" t="s">
        <v>375</v>
      </c>
      <c r="G41" s="85">
        <f>IF(C39=0,IF(G39-G40&gt;0,G39-G40+C40,0),IF(C39-C40&lt;0,C40-C39+G40,0))</f>
        <v>126.000144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1000</v>
      </c>
      <c r="D42" s="86">
        <f>D33+D35+D39</f>
        <v>2408</v>
      </c>
      <c r="E42" s="176" t="s">
        <v>378</v>
      </c>
      <c r="F42" s="177" t="s">
        <v>379</v>
      </c>
      <c r="G42" s="90">
        <f>G39+G33</f>
        <v>1000</v>
      </c>
      <c r="H42" s="90">
        <f>H39+H33</f>
        <v>2408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40" sqref="A4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2010 г. 31.12 - ГОДИШЕН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843+101</f>
        <v>944</v>
      </c>
      <c r="D10" s="92">
        <f>1911+121</f>
        <v>2032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-525-202</f>
        <v>-727</v>
      </c>
      <c r="D11" s="92">
        <v>-1644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-124</v>
      </c>
      <c r="D13" s="92">
        <v>-347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-37</v>
      </c>
      <c r="D14" s="92">
        <v>-8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-25</v>
      </c>
      <c r="D15" s="92">
        <v>-104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16</v>
      </c>
      <c r="D16" s="92">
        <v>19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-14</v>
      </c>
      <c r="D19" s="92">
        <v>-32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33</v>
      </c>
      <c r="D20" s="93">
        <f>SUM(D10:D19)</f>
        <v>-84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-26</v>
      </c>
      <c r="D22" s="92">
        <v>-132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5</v>
      </c>
      <c r="D23" s="92">
        <v>69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-62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1</v>
      </c>
      <c r="D25" s="92">
        <v>2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-12</v>
      </c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63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-238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-32</v>
      </c>
      <c r="D32" s="93">
        <f>SUM(D22:D31)</f>
        <v>-298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177</v>
      </c>
      <c r="D36" s="92">
        <v>112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-177</v>
      </c>
      <c r="D37" s="92">
        <v>-75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-15</v>
      </c>
      <c r="D39" s="92">
        <v>-4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-6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-16</v>
      </c>
      <c r="D42" s="93">
        <f>SUM(D34:D41)</f>
        <v>27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-15</v>
      </c>
      <c r="D43" s="93">
        <f>D42+D32+D20</f>
        <v>-355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399</v>
      </c>
      <c r="D44" s="183">
        <v>754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384</v>
      </c>
      <c r="D45" s="93">
        <f>D44+D43</f>
        <v>399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384</v>
      </c>
      <c r="D46" s="94"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20.04.2011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926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L34" sqref="L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2010 г. 31.12 - ГОДИШЕН КОНСОЛИДИРАН 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v>1057</v>
      </c>
      <c r="I11" s="96">
        <f>'справка №1-БАЛАНС'!H28+'справка №1-БАЛАНС'!H31</f>
        <v>2998.45</v>
      </c>
      <c r="J11" s="96">
        <f>'справка №1-БАЛАНС'!H29+'справка №1-БАЛАНС'!H32</f>
        <v>-745</v>
      </c>
      <c r="K11" s="98"/>
      <c r="L11" s="423">
        <f>SUM(C11:K11)</f>
        <v>6510.45</v>
      </c>
      <c r="M11" s="96">
        <f>'справка №1-БАЛАНС'!H39</f>
        <v>1093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1057</v>
      </c>
      <c r="I15" s="99">
        <f t="shared" si="2"/>
        <v>2998.45</v>
      </c>
      <c r="J15" s="99">
        <f t="shared" si="2"/>
        <v>-745</v>
      </c>
      <c r="K15" s="99">
        <f t="shared" si="2"/>
        <v>0</v>
      </c>
      <c r="L15" s="423">
        <f t="shared" si="1"/>
        <v>6510.45</v>
      </c>
      <c r="M15" s="99">
        <f t="shared" si="2"/>
        <v>1093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-216</v>
      </c>
      <c r="K16" s="98"/>
      <c r="L16" s="423">
        <f t="shared" si="1"/>
        <v>-216</v>
      </c>
      <c r="M16" s="98">
        <f>'справка №2-ОТЧЕТ ЗА ДОХОДИТE'!C40+('справка №2-ОТЧЕТ ЗА ДОХОДИТE'!G40*-1)</f>
        <v>-89.999856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8</v>
      </c>
      <c r="I17" s="100">
        <f t="shared" si="3"/>
        <v>0</v>
      </c>
      <c r="J17" s="100">
        <f>J18+J19</f>
        <v>-8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8</v>
      </c>
      <c r="I19" s="98"/>
      <c r="J19" s="98">
        <v>-8</v>
      </c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2998.45</v>
      </c>
      <c r="J29" s="97">
        <f t="shared" si="6"/>
        <v>-969</v>
      </c>
      <c r="K29" s="97">
        <f t="shared" si="6"/>
        <v>0</v>
      </c>
      <c r="L29" s="423">
        <f t="shared" si="1"/>
        <v>6294.45</v>
      </c>
      <c r="M29" s="97">
        <f t="shared" si="6"/>
        <v>1003.000144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2998.45</v>
      </c>
      <c r="J32" s="97">
        <f t="shared" si="7"/>
        <v>-969</v>
      </c>
      <c r="K32" s="97">
        <f t="shared" si="7"/>
        <v>0</v>
      </c>
      <c r="L32" s="423">
        <f t="shared" si="1"/>
        <v>6294.45</v>
      </c>
      <c r="M32" s="97">
        <f>M29+M30+M31</f>
        <v>1003.000144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0.4499999999998181</v>
      </c>
      <c r="M34" s="428"/>
      <c r="N34" s="19"/>
    </row>
    <row r="35" spans="1:14" ht="12">
      <c r="A35" s="560" t="str">
        <f>'справка №1-БАЛАНС'!A98</f>
        <v>Дата на съставяне: 20.04.2011 г</v>
      </c>
      <c r="B35" s="37"/>
      <c r="C35" s="24"/>
      <c r="D35" s="622" t="s">
        <v>521</v>
      </c>
      <c r="E35" s="622"/>
      <c r="F35" s="622" t="s">
        <v>927</v>
      </c>
      <c r="G35" s="622"/>
      <c r="H35" s="622"/>
      <c r="I35" s="622"/>
      <c r="J35" s="24"/>
      <c r="K35" s="24"/>
      <c r="L35" s="622" t="s">
        <v>928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3">
      <selection activeCell="M45" sqref="M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1" t="s">
        <v>383</v>
      </c>
      <c r="B2" s="632"/>
      <c r="C2" s="583"/>
      <c r="D2" s="583"/>
      <c r="E2" s="623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6" t="s">
        <v>2</v>
      </c>
      <c r="N2" s="627"/>
      <c r="O2" s="627"/>
      <c r="P2" s="628">
        <f>'справка №1-БАЛАНС'!H3</f>
        <v>0</v>
      </c>
      <c r="Q2" s="628"/>
      <c r="R2" s="352"/>
    </row>
    <row r="3" spans="1:18" ht="15">
      <c r="A3" s="631" t="s">
        <v>5</v>
      </c>
      <c r="B3" s="632"/>
      <c r="C3" s="584"/>
      <c r="D3" s="584"/>
      <c r="E3" s="623" t="str">
        <f>'справка №1-БАЛАНС'!E5</f>
        <v> 2010 г. 31.12 - ГОДИШЕН КОНСОЛИДИРАН </v>
      </c>
      <c r="F3" s="634"/>
      <c r="G3" s="634"/>
      <c r="H3" s="442"/>
      <c r="I3" s="442"/>
      <c r="J3" s="442"/>
      <c r="K3" s="442"/>
      <c r="L3" s="442"/>
      <c r="M3" s="629" t="s">
        <v>4</v>
      </c>
      <c r="N3" s="629"/>
      <c r="O3" s="575"/>
      <c r="P3" s="630" t="str">
        <f>'справка №1-БАЛАНС'!H4</f>
        <v> </v>
      </c>
      <c r="Q3" s="630"/>
      <c r="R3" s="353"/>
    </row>
    <row r="4" spans="1:18" ht="12.75">
      <c r="A4" s="435" t="s">
        <v>523</v>
      </c>
      <c r="B4" s="441"/>
      <c r="C4" s="441"/>
      <c r="D4" s="442"/>
      <c r="E4" s="635"/>
      <c r="F4" s="636"/>
      <c r="G4" s="63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37" t="s">
        <v>463</v>
      </c>
      <c r="B5" s="638"/>
      <c r="C5" s="64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44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44" t="s">
        <v>529</v>
      </c>
      <c r="R5" s="644" t="s">
        <v>530</v>
      </c>
    </row>
    <row r="6" spans="1:18" s="44" customFormat="1" ht="48">
      <c r="A6" s="639"/>
      <c r="B6" s="640"/>
      <c r="C6" s="64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45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45"/>
      <c r="R6" s="645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3098</v>
      </c>
      <c r="E10" s="242">
        <v>10</v>
      </c>
      <c r="F10" s="242"/>
      <c r="G10" s="113">
        <f aca="true" t="shared" si="2" ref="G10:G39">D10+E10-F10</f>
        <v>3108</v>
      </c>
      <c r="H10" s="103"/>
      <c r="I10" s="103"/>
      <c r="J10" s="113">
        <f aca="true" t="shared" si="3" ref="J10:J39">G10+H10-I10</f>
        <v>3108</v>
      </c>
      <c r="K10" s="103">
        <v>390</v>
      </c>
      <c r="L10" s="103">
        <f>55+10+16+2</f>
        <v>83</v>
      </c>
      <c r="M10" s="103"/>
      <c r="N10" s="113">
        <f aca="true" t="shared" si="4" ref="N10:N39">K10+L10-M10</f>
        <v>473</v>
      </c>
      <c r="O10" s="103"/>
      <c r="P10" s="103"/>
      <c r="Q10" s="113">
        <f t="shared" si="0"/>
        <v>473</v>
      </c>
      <c r="R10" s="113">
        <f t="shared" si="1"/>
        <v>2635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679</v>
      </c>
      <c r="E11" s="242">
        <v>9</v>
      </c>
      <c r="F11" s="242"/>
      <c r="G11" s="113">
        <f t="shared" si="2"/>
        <v>688</v>
      </c>
      <c r="H11" s="103"/>
      <c r="I11" s="103"/>
      <c r="J11" s="113">
        <f t="shared" si="3"/>
        <v>688</v>
      </c>
      <c r="K11" s="103">
        <v>451</v>
      </c>
      <c r="L11" s="103">
        <f>228-215+5+3+6</f>
        <v>27</v>
      </c>
      <c r="M11" s="103"/>
      <c r="N11" s="113">
        <f t="shared" si="4"/>
        <v>478</v>
      </c>
      <c r="O11" s="103"/>
      <c r="P11" s="103"/>
      <c r="Q11" s="113">
        <f t="shared" si="0"/>
        <v>478</v>
      </c>
      <c r="R11" s="113">
        <f t="shared" si="1"/>
        <v>210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/>
      <c r="G12" s="113">
        <f t="shared" si="2"/>
        <v>724</v>
      </c>
      <c r="H12" s="103"/>
      <c r="I12" s="103"/>
      <c r="J12" s="113">
        <f t="shared" si="3"/>
        <v>724</v>
      </c>
      <c r="K12" s="103">
        <v>60</v>
      </c>
      <c r="L12" s="103">
        <f>1+2+1</f>
        <v>4</v>
      </c>
      <c r="M12" s="103"/>
      <c r="N12" s="113">
        <f t="shared" si="4"/>
        <v>64</v>
      </c>
      <c r="O12" s="103"/>
      <c r="P12" s="103"/>
      <c r="Q12" s="113">
        <f t="shared" si="0"/>
        <v>64</v>
      </c>
      <c r="R12" s="113">
        <f t="shared" si="1"/>
        <v>660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/>
      <c r="F13" s="242"/>
      <c r="G13" s="113">
        <f t="shared" si="2"/>
        <v>155</v>
      </c>
      <c r="H13" s="103"/>
      <c r="I13" s="103"/>
      <c r="J13" s="113">
        <f t="shared" si="3"/>
        <v>155</v>
      </c>
      <c r="K13" s="103">
        <v>144</v>
      </c>
      <c r="L13" s="103">
        <f>11-4+1+1</f>
        <v>9</v>
      </c>
      <c r="M13" s="103"/>
      <c r="N13" s="113">
        <f t="shared" si="4"/>
        <v>153</v>
      </c>
      <c r="O13" s="103"/>
      <c r="P13" s="103"/>
      <c r="Q13" s="113">
        <f t="shared" si="0"/>
        <v>153</v>
      </c>
      <c r="R13" s="113">
        <f t="shared" si="1"/>
        <v>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134</v>
      </c>
      <c r="E14" s="242">
        <v>1</v>
      </c>
      <c r="F14" s="242"/>
      <c r="G14" s="113">
        <f t="shared" si="2"/>
        <v>135</v>
      </c>
      <c r="H14" s="103"/>
      <c r="I14" s="103"/>
      <c r="J14" s="113">
        <f t="shared" si="3"/>
        <v>135</v>
      </c>
      <c r="K14" s="103">
        <v>39</v>
      </c>
      <c r="L14" s="103">
        <v>16</v>
      </c>
      <c r="M14" s="103"/>
      <c r="N14" s="113">
        <f t="shared" si="4"/>
        <v>55</v>
      </c>
      <c r="O14" s="103"/>
      <c r="P14" s="103"/>
      <c r="Q14" s="113">
        <f t="shared" si="0"/>
        <v>55</v>
      </c>
      <c r="R14" s="113">
        <f t="shared" si="1"/>
        <v>80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1</v>
      </c>
      <c r="E15" s="563">
        <v>6</v>
      </c>
      <c r="F15" s="563">
        <v>6</v>
      </c>
      <c r="G15" s="113">
        <f t="shared" si="2"/>
        <v>1</v>
      </c>
      <c r="H15" s="564"/>
      <c r="I15" s="564"/>
      <c r="J15" s="113">
        <f t="shared" si="3"/>
        <v>1</v>
      </c>
      <c r="K15" s="103">
        <v>0</v>
      </c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1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54</v>
      </c>
      <c r="E16" s="242">
        <v>7</v>
      </c>
      <c r="F16" s="242"/>
      <c r="G16" s="113">
        <f t="shared" si="2"/>
        <v>61</v>
      </c>
      <c r="H16" s="103"/>
      <c r="I16" s="103"/>
      <c r="J16" s="113">
        <f t="shared" si="3"/>
        <v>61</v>
      </c>
      <c r="K16" s="103">
        <v>30</v>
      </c>
      <c r="L16" s="103">
        <v>9</v>
      </c>
      <c r="M16" s="103"/>
      <c r="N16" s="113">
        <f t="shared" si="4"/>
        <v>39</v>
      </c>
      <c r="O16" s="103"/>
      <c r="P16" s="103"/>
      <c r="Q16" s="113">
        <f aca="true" t="shared" si="5" ref="Q16:Q25">N16+O16-P16</f>
        <v>39</v>
      </c>
      <c r="R16" s="113">
        <f aca="true" t="shared" si="6" ref="R16:R25">J16-Q16</f>
        <v>22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4994</v>
      </c>
      <c r="E17" s="247">
        <f>SUM(E9:E16)</f>
        <v>33</v>
      </c>
      <c r="F17" s="247">
        <f>SUM(F9:F16)</f>
        <v>6</v>
      </c>
      <c r="G17" s="113">
        <f t="shared" si="2"/>
        <v>5021</v>
      </c>
      <c r="H17" s="114">
        <f>SUM(H9:H16)</f>
        <v>0</v>
      </c>
      <c r="I17" s="114">
        <f>SUM(I9:I16)</f>
        <v>0</v>
      </c>
      <c r="J17" s="113">
        <f t="shared" si="3"/>
        <v>5021</v>
      </c>
      <c r="K17" s="114">
        <f>SUM(K9:K16)</f>
        <v>1114</v>
      </c>
      <c r="L17" s="114">
        <f>SUM(L9:L16)</f>
        <v>148</v>
      </c>
      <c r="M17" s="114">
        <f>SUM(M9:M16)</f>
        <v>0</v>
      </c>
      <c r="N17" s="113">
        <f t="shared" si="4"/>
        <v>1262</v>
      </c>
      <c r="O17" s="114">
        <f>SUM(O9:O16)</f>
        <v>0</v>
      </c>
      <c r="P17" s="114">
        <f>SUM(P9:P16)</f>
        <v>0</v>
      </c>
      <c r="Q17" s="113">
        <f t="shared" si="5"/>
        <v>1262</v>
      </c>
      <c r="R17" s="113">
        <f t="shared" si="6"/>
        <v>3759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23</v>
      </c>
      <c r="L22" s="103">
        <v>2</v>
      </c>
      <c r="M22" s="103"/>
      <c r="N22" s="113">
        <f t="shared" si="4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41</v>
      </c>
      <c r="L25" s="104">
        <f t="shared" si="7"/>
        <v>2</v>
      </c>
      <c r="M25" s="104">
        <f t="shared" si="7"/>
        <v>0</v>
      </c>
      <c r="N25" s="105">
        <f t="shared" si="4"/>
        <v>43</v>
      </c>
      <c r="O25" s="104">
        <f t="shared" si="7"/>
        <v>0</v>
      </c>
      <c r="P25" s="104">
        <f t="shared" si="7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518</v>
      </c>
      <c r="E27" s="245">
        <f aca="true" t="shared" si="8" ref="E27:P27">SUM(E28:E31)</f>
        <v>0</v>
      </c>
      <c r="F27" s="245">
        <f t="shared" si="8"/>
        <v>29</v>
      </c>
      <c r="G27" s="110">
        <f t="shared" si="2"/>
        <v>489</v>
      </c>
      <c r="H27" s="109">
        <f t="shared" si="8"/>
        <v>0</v>
      </c>
      <c r="I27" s="109">
        <f t="shared" si="8"/>
        <v>0</v>
      </c>
      <c r="J27" s="110">
        <f t="shared" si="3"/>
        <v>489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489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445</v>
      </c>
      <c r="E30" s="242"/>
      <c r="F30" s="242">
        <v>29</v>
      </c>
      <c r="G30" s="113">
        <f t="shared" si="2"/>
        <v>416</v>
      </c>
      <c r="H30" s="111"/>
      <c r="I30" s="111"/>
      <c r="J30" s="113">
        <f t="shared" si="3"/>
        <v>416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526</v>
      </c>
      <c r="E38" s="247">
        <f aca="true" t="shared" si="12" ref="E38:P38">E27+E32+E37</f>
        <v>0</v>
      </c>
      <c r="F38" s="247">
        <f t="shared" si="12"/>
        <v>29</v>
      </c>
      <c r="G38" s="113">
        <f t="shared" si="2"/>
        <v>497</v>
      </c>
      <c r="H38" s="114">
        <f t="shared" si="12"/>
        <v>0</v>
      </c>
      <c r="I38" s="114">
        <f t="shared" si="12"/>
        <v>0</v>
      </c>
      <c r="J38" s="113">
        <f t="shared" si="3"/>
        <v>497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497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>
        <v>30</v>
      </c>
      <c r="G39" s="113">
        <f t="shared" si="2"/>
        <v>136</v>
      </c>
      <c r="H39" s="595"/>
      <c r="I39" s="595"/>
      <c r="J39" s="113">
        <f t="shared" si="3"/>
        <v>136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69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5729</v>
      </c>
      <c r="E40" s="545">
        <f>E17+E18+E19+E25+E38+E39</f>
        <v>33</v>
      </c>
      <c r="F40" s="545">
        <f aca="true" t="shared" si="13" ref="F40:R40">F17+F18+F19+F25+F38+F39</f>
        <v>65</v>
      </c>
      <c r="G40" s="545">
        <f t="shared" si="13"/>
        <v>5697</v>
      </c>
      <c r="H40" s="545">
        <f t="shared" si="13"/>
        <v>0</v>
      </c>
      <c r="I40" s="545">
        <f t="shared" si="13"/>
        <v>0</v>
      </c>
      <c r="J40" s="545">
        <f t="shared" si="13"/>
        <v>5697</v>
      </c>
      <c r="K40" s="545">
        <f t="shared" si="13"/>
        <v>1222</v>
      </c>
      <c r="L40" s="545">
        <f t="shared" si="13"/>
        <v>150</v>
      </c>
      <c r="M40" s="545">
        <f t="shared" si="13"/>
        <v>0</v>
      </c>
      <c r="N40" s="545">
        <f t="shared" si="13"/>
        <v>1372</v>
      </c>
      <c r="O40" s="545">
        <f t="shared" si="13"/>
        <v>0</v>
      </c>
      <c r="P40" s="545">
        <f t="shared" si="13"/>
        <v>0</v>
      </c>
      <c r="Q40" s="545">
        <f t="shared" si="13"/>
        <v>1372</v>
      </c>
      <c r="R40" s="545">
        <f t="shared" si="13"/>
        <v>4325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150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4325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20.04.2011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43"/>
      <c r="L44" s="643"/>
      <c r="M44" s="643"/>
      <c r="N44" s="643"/>
      <c r="O44" s="627" t="s">
        <v>781</v>
      </c>
      <c r="P44" s="632"/>
      <c r="Q44" s="632"/>
      <c r="R44" s="632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A4" sqref="A4:B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2010 г. 31.12 - ГОДИШЕН КОНСОЛИДИРАН 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479</v>
      </c>
      <c r="D11" s="165">
        <f>SUM(D12:D14)</f>
        <v>0</v>
      </c>
      <c r="E11" s="166">
        <f>SUM(E12:E14)</f>
        <v>479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479</v>
      </c>
      <c r="D12" s="153"/>
      <c r="E12" s="166">
        <f aca="true" t="shared" si="0" ref="E12:E42">C12-D12</f>
        <v>479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260</v>
      </c>
      <c r="D15" s="153"/>
      <c r="E15" s="166">
        <f t="shared" si="0"/>
        <v>260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739</v>
      </c>
      <c r="D19" s="149">
        <f>D11+D15+D16</f>
        <v>0</v>
      </c>
      <c r="E19" s="164">
        <f>E11+E15+E16</f>
        <v>739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160</v>
      </c>
      <c r="D24" s="165">
        <f>SUM(D25:D27)</f>
        <v>10</v>
      </c>
      <c r="E24" s="166">
        <f>SUM(E25:E27)</f>
        <v>150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150</v>
      </c>
      <c r="D25" s="153"/>
      <c r="E25" s="166">
        <f t="shared" si="0"/>
        <v>150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277</v>
      </c>
      <c r="D28" s="153">
        <v>179</v>
      </c>
      <c r="E28" s="166">
        <f t="shared" si="0"/>
        <v>98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11</v>
      </c>
      <c r="D29" s="153"/>
      <c r="E29" s="166">
        <f t="shared" si="0"/>
        <v>11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83</v>
      </c>
      <c r="D33" s="150">
        <f>SUM(D34:D37)</f>
        <v>27</v>
      </c>
      <c r="E33" s="167">
        <f>SUM(E34:E37)</f>
        <v>56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54</v>
      </c>
      <c r="D34" s="153"/>
      <c r="E34" s="166">
        <f t="shared" si="0"/>
        <v>54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403</v>
      </c>
      <c r="D38" s="150">
        <f>SUM(D39:D42)</f>
        <v>0</v>
      </c>
      <c r="E38" s="167">
        <f>SUM(E39:E42)</f>
        <v>403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403</v>
      </c>
      <c r="D42" s="153"/>
      <c r="E42" s="166">
        <f t="shared" si="0"/>
        <v>403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946</v>
      </c>
      <c r="D43" s="149">
        <f>D24+D28+D29+D31+D30+D32+D33+D38</f>
        <v>216</v>
      </c>
      <c r="E43" s="164">
        <f>E24+E28+E29+E31+E30+E32+E33+E38</f>
        <v>730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1685</v>
      </c>
      <c r="D44" s="148">
        <f>D43+D21+D19+D9</f>
        <v>216</v>
      </c>
      <c r="E44" s="164">
        <f>E43+E21+E19+E9</f>
        <v>1469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296</v>
      </c>
      <c r="D52" s="148">
        <f>SUM(D53:D55)</f>
        <v>0</v>
      </c>
      <c r="E52" s="165">
        <f>C52-D52</f>
        <v>296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296</v>
      </c>
      <c r="D53" s="153"/>
      <c r="E53" s="165">
        <f>C53-D53</f>
        <v>296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70</v>
      </c>
      <c r="D56" s="148">
        <f>D57+D59</f>
        <v>0</v>
      </c>
      <c r="E56" s="165">
        <f t="shared" si="1"/>
        <v>70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70</v>
      </c>
      <c r="D57" s="153">
        <v>0</v>
      </c>
      <c r="E57" s="165">
        <f t="shared" si="1"/>
        <v>70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44</v>
      </c>
      <c r="D62" s="153"/>
      <c r="E62" s="165">
        <f t="shared" si="1"/>
        <v>44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412</v>
      </c>
      <c r="D66" s="148">
        <f>D52+D56+D61+D62+D63+D64</f>
        <v>0</v>
      </c>
      <c r="E66" s="165">
        <f t="shared" si="1"/>
        <v>412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71</v>
      </c>
      <c r="D71" s="150">
        <f>SUM(D72:D74)</f>
        <v>0</v>
      </c>
      <c r="E71" s="150">
        <f>SUM(E72:E74)</f>
        <v>71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55</v>
      </c>
      <c r="D74" s="153"/>
      <c r="E74" s="165">
        <f t="shared" si="1"/>
        <v>55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54</v>
      </c>
      <c r="D75" s="148">
        <f>D76+D78</f>
        <v>14</v>
      </c>
      <c r="E75" s="148">
        <f>E76+E78</f>
        <v>40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54</v>
      </c>
      <c r="D78" s="153">
        <v>14</v>
      </c>
      <c r="E78" s="165">
        <f t="shared" si="1"/>
        <v>40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436</v>
      </c>
      <c r="D85" s="149">
        <f>SUM(D86:D90)+D94</f>
        <v>305</v>
      </c>
      <c r="E85" s="149">
        <f>SUM(E86:E90)+E94</f>
        <v>131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293</v>
      </c>
      <c r="D87" s="153">
        <f>401-108</f>
        <v>293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110</v>
      </c>
      <c r="D88" s="153"/>
      <c r="E88" s="165">
        <f t="shared" si="1"/>
        <v>110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26</v>
      </c>
      <c r="D89" s="153">
        <v>10</v>
      </c>
      <c r="E89" s="165">
        <f t="shared" si="1"/>
        <v>16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5</v>
      </c>
      <c r="D90" s="148">
        <f>SUM(D91:D93)</f>
        <v>0</v>
      </c>
      <c r="E90" s="148">
        <f>SUM(E91:E93)</f>
        <v>5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5</v>
      </c>
      <c r="D92" s="153"/>
      <c r="E92" s="165">
        <f t="shared" si="1"/>
        <v>5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138</v>
      </c>
      <c r="D95" s="153">
        <v>56</v>
      </c>
      <c r="E95" s="165">
        <f t="shared" si="1"/>
        <v>82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699</v>
      </c>
      <c r="D96" s="149">
        <f>D85+D80+D75+D71+D95</f>
        <v>375</v>
      </c>
      <c r="E96" s="149">
        <f>E85+E80+E75+E71+E95</f>
        <v>324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1111</v>
      </c>
      <c r="D97" s="149">
        <f>D96+D68+D66</f>
        <v>375</v>
      </c>
      <c r="E97" s="149">
        <f>E96+E68+E66</f>
        <v>736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20.04.2011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2010 г. 31.12 - ГОДИШЕН КОНСОЛИДИРАН 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489</v>
      </c>
      <c r="D17" s="127">
        <f t="shared" si="1"/>
        <v>0</v>
      </c>
      <c r="E17" s="127">
        <f t="shared" si="1"/>
        <v>0</v>
      </c>
      <c r="F17" s="127">
        <f t="shared" si="1"/>
        <v>489</v>
      </c>
      <c r="G17" s="127">
        <f t="shared" si="1"/>
        <v>0</v>
      </c>
      <c r="H17" s="127">
        <f t="shared" si="1"/>
        <v>0</v>
      </c>
      <c r="I17" s="540">
        <f t="shared" si="0"/>
        <v>489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20.04.2011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2010 г. 31.12 - ГОДИШЕН КОНСОЛИДИРАН 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5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925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20.04.2011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2011-04-26T13:00:49Z</cp:lastPrinted>
  <dcterms:created xsi:type="dcterms:W3CDTF">2000-06-29T12:02:40Z</dcterms:created>
  <dcterms:modified xsi:type="dcterms:W3CDTF">2011-04-26T13:07:31Z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