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<sst xmlns="http://schemas.openxmlformats.org/spreadsheetml/2006/main" count="4305" uniqueCount="1011">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</sst>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44585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44585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28924</v>
      </c>
      <c r="D6" s="675">
        <f aca="true" t="shared" si="0" ref="D6:D15">C6-E6</f>
        <v>0</v>
      </c>
      <c r="E6" s="674">
        <f>'1-Баланс'!G95</f>
        <v>28924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27986</v>
      </c>
      <c r="D7" s="675">
        <f t="shared" si="0"/>
        <v>21402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-318</v>
      </c>
      <c r="D8" s="675">
        <f t="shared" si="0"/>
        <v>0</v>
      </c>
      <c r="E8" s="674">
        <f>ABS('2-Отчет за доходите'!C44)-ABS('2-Отчет за доходите'!G44)</f>
        <v>-318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2939</v>
      </c>
      <c r="D9" s="675">
        <f t="shared" si="0"/>
        <v>0</v>
      </c>
      <c r="E9" s="674">
        <f>'3-Отчет за паричния поток'!C45</f>
        <v>2939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3330</v>
      </c>
      <c r="D10" s="675">
        <f t="shared" si="0"/>
        <v>0</v>
      </c>
      <c r="E10" s="674">
        <f>'3-Отчет за паричния поток'!C46</f>
        <v>3330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27986</v>
      </c>
      <c r="D11" s="675">
        <f t="shared" si="0"/>
        <v>0</v>
      </c>
      <c r="E11" s="674">
        <f>'4-Отчет за собствения капитал'!L34</f>
        <v>27986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-1.6825396825396826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-0.011362824269277497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-0.3390191897654584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-0.010994329968192504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0.6686746987951807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10.389277389277389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10.385780885780886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7.534965034965035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3.8811188811188813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0.39957716701902746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0.006534365924491772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0.0028504240005700846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0.0335167583791896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0.032429816069699906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0.0005002501250625312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0.042042042042042045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33.5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84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84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984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984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17552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1962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1962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20010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2395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51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2446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2358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2356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3135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3288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39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3330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8914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28924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-571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20395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-318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1007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27986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329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315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858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858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28924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598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748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84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248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996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996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984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189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189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315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162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477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318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318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258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-672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162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-360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109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47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132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288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547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-31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463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391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2939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3330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3291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-550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-550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-21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21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-571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-571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1846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1846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-521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-521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-521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-521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-318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521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521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-318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-318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28325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28325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-318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-21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21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27986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27986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16668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1006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1006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17704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18450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130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130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130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130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202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623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1006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1006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17574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18320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23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23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23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23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202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623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983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983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17551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18297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235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24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27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262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14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237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36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39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275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237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36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39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275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386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84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84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984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984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17552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18022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1962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1962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1962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2395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1643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51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51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2446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4434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2395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1643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51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51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2446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2446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1962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1962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1962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26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1988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80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315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314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858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938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315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314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858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858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80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-314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314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11963848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1007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17575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2472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2474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23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23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116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116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984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17552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2356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2358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0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</v>
      </c>
      <c r="D14" s="197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</v>
      </c>
      <c r="D20" s="598">
        <f>SUM(D12:D19)</f>
        <v>388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-571</v>
      </c>
      <c r="H21" s="196">
        <v>-550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20395</v>
      </c>
      <c r="H26" s="598">
        <f>H20+H21+H22</f>
        <v>20416</v>
      </c>
      <c r="M26" s="98"/>
    </row>
    <row r="27" spans="1:8" ht="15.75">
      <c r="A27" s="89" t="s">
        <v>79</v>
      </c>
      <c r="B27" s="91" t="s">
        <v>80</v>
      </c>
      <c r="C27" s="197">
        <v>84</v>
      </c>
      <c r="D27" s="196">
        <v>96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84</v>
      </c>
      <c r="D28" s="598">
        <f>SUM(D24:D27)</f>
        <v>96</v>
      </c>
      <c r="E28" s="202" t="s">
        <v>84</v>
      </c>
      <c r="F28" s="93" t="s">
        <v>85</v>
      </c>
      <c r="G28" s="595">
        <f>SUM(G29:G31)</f>
        <v>1325</v>
      </c>
      <c r="H28" s="596">
        <f>SUM(H29:H31)</f>
        <v>1846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1325</v>
      </c>
      <c r="H29" s="196">
        <v>1846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-318</v>
      </c>
      <c r="H33" s="196">
        <v>-521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1007</v>
      </c>
      <c r="H34" s="598">
        <f>H28+H32+H33</f>
        <v>1325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16668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27986</v>
      </c>
      <c r="H37" s="600">
        <f>H26+H18+H34</f>
        <v>28325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984</v>
      </c>
      <c r="D40" s="596">
        <f>D41+D42+D44</f>
        <v>1006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984</v>
      </c>
      <c r="D41" s="196">
        <v>1006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80</v>
      </c>
      <c r="H44" s="196">
        <v>91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17552</v>
      </c>
      <c r="D46" s="598">
        <f>D35+D40+D45</f>
        <v>17704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1962</v>
      </c>
      <c r="D48" s="196">
        <v>2509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</v>
      </c>
      <c r="H50" s="596">
        <f>SUM(H44:H49)</f>
        <v>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1962</v>
      </c>
      <c r="D52" s="598">
        <f>SUM(D48:D51)</f>
        <v>2509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26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20010</v>
      </c>
      <c r="D56" s="602">
        <f>D20+D21+D22+D28+D33+D46+D52+D54+D55</f>
        <v>20709</v>
      </c>
      <c r="E56" s="100" t="s">
        <v>850</v>
      </c>
      <c r="F56" s="99" t="s">
        <v>172</v>
      </c>
      <c r="G56" s="599">
        <f>G50+G52+G53+G54+G55</f>
        <v>80</v>
      </c>
      <c r="H56" s="600">
        <f>H50+H52+H53+H54+H55</f>
        <v>91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528</v>
      </c>
      <c r="H59" s="196">
        <v>538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329</v>
      </c>
      <c r="H61" s="596">
        <f>SUM(H62:H68)</f>
        <v>327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315</v>
      </c>
      <c r="H62" s="196">
        <v>312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2395</v>
      </c>
      <c r="D68" s="196">
        <v>2333</v>
      </c>
      <c r="E68" s="89" t="s">
        <v>212</v>
      </c>
      <c r="F68" s="93" t="s">
        <v>213</v>
      </c>
      <c r="G68" s="197">
        <v>1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858</v>
      </c>
      <c r="H71" s="598">
        <f>H59+H60+H61+H69+H70</f>
        <v>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51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2446</v>
      </c>
      <c r="D76" s="598">
        <f>SUM(D68:D75)</f>
        <v>2381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2358</v>
      </c>
      <c r="D79" s="596">
        <f>SUM(D80:D82)</f>
        <v>2474</v>
      </c>
      <c r="E79" s="205" t="s">
        <v>849</v>
      </c>
      <c r="F79" s="99" t="s">
        <v>241</v>
      </c>
      <c r="G79" s="599">
        <f>G71+G73+G75+G77</f>
        <v>858</v>
      </c>
      <c r="H79" s="600">
        <f>H71+H73+H75+H77</f>
        <v>866</v>
      </c>
    </row>
    <row r="80" spans="1:8" ht="15.75">
      <c r="A80" s="89" t="s">
        <v>239</v>
      </c>
      <c r="B80" s="91" t="s">
        <v>240</v>
      </c>
      <c r="C80" s="197">
        <v>2356</v>
      </c>
      <c r="D80" s="196">
        <v>2472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3135</v>
      </c>
      <c r="D85" s="598">
        <f>D84+D83+D79</f>
        <v>3250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3288</v>
      </c>
      <c r="D89" s="196">
        <v>2890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39</v>
      </c>
      <c r="D90" s="196">
        <v>47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3330</v>
      </c>
      <c r="D92" s="598">
        <f>SUM(D88:D91)</f>
        <v>2939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8914</v>
      </c>
      <c r="D94" s="602">
        <f>D65+D76+D85+D92+D93</f>
        <v>8573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28924</v>
      </c>
      <c r="D95" s="604">
        <f>D94+D56</f>
        <v>29282</v>
      </c>
      <c r="E95" s="229" t="s">
        <v>941</v>
      </c>
      <c r="F95" s="489" t="s">
        <v>268</v>
      </c>
      <c r="G95" s="603">
        <f>G37+G40+G56+G79</f>
        <v>28924</v>
      </c>
      <c r="H95" s="604">
        <f>H37+H40+H56+H79</f>
        <v>29282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44585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9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</v>
      </c>
      <c r="D14" s="317">
        <v>15</v>
      </c>
      <c r="E14" s="245" t="s">
        <v>285</v>
      </c>
      <c r="F14" s="240" t="s">
        <v>286</v>
      </c>
      <c r="G14" s="316">
        <v>189</v>
      </c>
      <c r="H14" s="317">
        <v>193</v>
      </c>
    </row>
    <row r="15" spans="1:8" ht="15.75">
      <c r="A15" s="194" t="s">
        <v>287</v>
      </c>
      <c r="B15" s="190" t="s">
        <v>288</v>
      </c>
      <c r="C15" s="316">
        <v>598</v>
      </c>
      <c r="D15" s="317">
        <v>580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88</v>
      </c>
      <c r="D16" s="317">
        <v>85</v>
      </c>
      <c r="E16" s="236" t="s">
        <v>52</v>
      </c>
      <c r="F16" s="264" t="s">
        <v>292</v>
      </c>
      <c r="G16" s="628">
        <f>SUM(G12:G15)</f>
        <v>189</v>
      </c>
      <c r="H16" s="629">
        <f>SUM(H12:H15)</f>
        <v>193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748</v>
      </c>
      <c r="D22" s="629">
        <f>SUM(D12:D18)+D19</f>
        <v>718</v>
      </c>
      <c r="E22" s="194" t="s">
        <v>309</v>
      </c>
      <c r="F22" s="237" t="s">
        <v>310</v>
      </c>
      <c r="G22" s="316">
        <v>315</v>
      </c>
      <c r="H22" s="317">
        <v>330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14</v>
      </c>
      <c r="E25" s="194" t="s">
        <v>318</v>
      </c>
      <c r="F25" s="237" t="s">
        <v>319</v>
      </c>
      <c r="G25" s="316">
        <v>162</v>
      </c>
      <c r="H25" s="317"/>
    </row>
    <row r="26" spans="1:8" ht="31.5">
      <c r="A26" s="194" t="s">
        <v>320</v>
      </c>
      <c r="B26" s="237" t="s">
        <v>321</v>
      </c>
      <c r="C26" s="316">
        <v>84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181</v>
      </c>
      <c r="E27" s="236" t="s">
        <v>104</v>
      </c>
      <c r="F27" s="238" t="s">
        <v>326</v>
      </c>
      <c r="G27" s="628">
        <f>SUM(G22:G26)</f>
        <v>477</v>
      </c>
      <c r="H27" s="629">
        <f>SUM(H22:H26)</f>
        <v>330</v>
      </c>
    </row>
    <row r="28" spans="1:8" ht="15.75">
      <c r="A28" s="194" t="s">
        <v>79</v>
      </c>
      <c r="B28" s="237" t="s">
        <v>327</v>
      </c>
      <c r="C28" s="316">
        <v>150</v>
      </c>
      <c r="D28" s="317">
        <v>143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248</v>
      </c>
      <c r="D29" s="629">
        <f>SUM(D25:D28)</f>
        <v>338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996</v>
      </c>
      <c r="D31" s="635">
        <f>D29+D22</f>
        <v>1056</v>
      </c>
      <c r="E31" s="251" t="s">
        <v>824</v>
      </c>
      <c r="F31" s="266" t="s">
        <v>331</v>
      </c>
      <c r="G31" s="253">
        <f>G16+G18+G27</f>
        <v>666</v>
      </c>
      <c r="H31" s="254">
        <f>H16+H18+H27</f>
        <v>523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330</v>
      </c>
      <c r="H33" s="629">
        <f>IF((D31-H31)&gt;0,D31-H31,0)</f>
        <v>533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996</v>
      </c>
      <c r="D36" s="637">
        <f>D31-D34+D35</f>
        <v>1056</v>
      </c>
      <c r="E36" s="262" t="s">
        <v>346</v>
      </c>
      <c r="F36" s="256" t="s">
        <v>347</v>
      </c>
      <c r="G36" s="267">
        <f>G35-G34+G31</f>
        <v>666</v>
      </c>
      <c r="H36" s="268">
        <f>H35-H34+H31</f>
        <v>523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330</v>
      </c>
      <c r="H37" s="254">
        <f>IF((D36-H36)&gt;0,D36-H36,0)</f>
        <v>533</v>
      </c>
    </row>
    <row r="38" spans="1:8" ht="15.75">
      <c r="A38" s="234" t="s">
        <v>352</v>
      </c>
      <c r="B38" s="238" t="s">
        <v>353</v>
      </c>
      <c r="C38" s="628">
        <f>C39+C40+C41</f>
        <v>-12</v>
      </c>
      <c r="D38" s="629">
        <f>D39+D40+D41</f>
        <v>-12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</v>
      </c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318</v>
      </c>
      <c r="H42" s="244">
        <f>IF(H37&gt;0,IF(D38+H37&lt;0,0,D38+H37),IF(D37-D38&lt;0,D38-D37,0))</f>
        <v>521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318</v>
      </c>
      <c r="H44" s="268">
        <f>IF(D42=0,IF(H42-H43&gt;0,H42-H43+D43,0),IF(D42-D43&lt;0,D43-D42+H43,0))</f>
        <v>521</v>
      </c>
    </row>
    <row r="45" spans="1:8" ht="16.5" thickBot="1">
      <c r="A45" s="270" t="s">
        <v>371</v>
      </c>
      <c r="B45" s="271" t="s">
        <v>372</v>
      </c>
      <c r="C45" s="630">
        <f>C36+C38+C42</f>
        <v>984</v>
      </c>
      <c r="D45" s="631">
        <f>D36+D38+D42</f>
        <v>1044</v>
      </c>
      <c r="E45" s="270" t="s">
        <v>373</v>
      </c>
      <c r="F45" s="272" t="s">
        <v>374</v>
      </c>
      <c r="G45" s="630">
        <f>G42+G36</f>
        <v>984</v>
      </c>
      <c r="H45" s="631">
        <f>H42+H36</f>
        <v>1044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44585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5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258</v>
      </c>
      <c r="D11" s="196">
        <v>408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-103</v>
      </c>
      <c r="D12" s="196">
        <v>-83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-672</v>
      </c>
      <c r="D14" s="196">
        <v>-651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162</v>
      </c>
      <c r="D19" s="196">
        <v>-181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-360</v>
      </c>
      <c r="D21" s="659">
        <f>SUM(D11:D20)</f>
        <v>-518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109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47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132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288</v>
      </c>
      <c r="D33" s="659">
        <f>SUM(D23:D32)</f>
        <v>131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547</v>
      </c>
      <c r="D37" s="196">
        <v>12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</v>
      </c>
      <c r="D38" s="196">
        <v>-10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6">
        <v>-16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-31</v>
      </c>
      <c r="D42" s="196">
        <v>-24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463</v>
      </c>
      <c r="D43" s="661">
        <f>SUM(D35:D42)</f>
        <v>-44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391</v>
      </c>
      <c r="D44" s="307">
        <f>D43+D33+D21</f>
        <v>-431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2939</v>
      </c>
      <c r="D45" s="309">
        <v>3370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3330</v>
      </c>
      <c r="D46" s="311">
        <f>D45+D44</f>
        <v>2939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3291</v>
      </c>
      <c r="D47" s="298">
        <v>2892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39</v>
      </c>
      <c r="D48" s="281">
        <v>47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44585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-550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1846</v>
      </c>
      <c r="J13" s="584">
        <f>'1-Баланс'!H30+'1-Баланс'!H33</f>
        <v>-521</v>
      </c>
      <c r="K13" s="585"/>
      <c r="L13" s="584">
        <f>SUM(C13:K13)</f>
        <v>28325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-550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1846</v>
      </c>
      <c r="J17" s="653">
        <f t="shared" si="2"/>
        <v>-521</v>
      </c>
      <c r="K17" s="653">
        <f t="shared" si="2"/>
        <v>0</v>
      </c>
      <c r="L17" s="584">
        <f t="shared" si="1"/>
        <v>28325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-318</v>
      </c>
      <c r="K18" s="585"/>
      <c r="L18" s="584">
        <f t="shared" si="1"/>
        <v>-318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-521</v>
      </c>
      <c r="J19" s="168">
        <f>J20+J21</f>
        <v>521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-521</v>
      </c>
      <c r="J21" s="316">
        <v>521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-21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-21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21</v>
      </c>
      <c r="F28" s="316"/>
      <c r="G28" s="316"/>
      <c r="H28" s="316"/>
      <c r="I28" s="316"/>
      <c r="J28" s="316"/>
      <c r="K28" s="316"/>
      <c r="L28" s="584">
        <f t="shared" si="1"/>
        <v>21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-571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1325</v>
      </c>
      <c r="J31" s="653">
        <f t="shared" si="6"/>
        <v>-318</v>
      </c>
      <c r="K31" s="653">
        <f t="shared" si="6"/>
        <v>0</v>
      </c>
      <c r="L31" s="584">
        <f t="shared" si="1"/>
        <v>27986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-571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1325</v>
      </c>
      <c r="J34" s="587">
        <f t="shared" si="7"/>
        <v>-318</v>
      </c>
      <c r="K34" s="587">
        <f t="shared" si="7"/>
        <v>0</v>
      </c>
      <c r="L34" s="651">
        <f t="shared" si="1"/>
        <v>27986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44585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02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02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0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0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0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0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0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0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0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0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0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0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0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44585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80" zoomScaleNormal="85" zoomScaleSheetLayoutView="80" zoomScalePageLayoutView="0" workbookViewId="0" topLeftCell="A22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33</v>
      </c>
      <c r="L13" s="328">
        <v>2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/>
      <c r="F16" s="328"/>
      <c r="G16" s="329">
        <f t="shared" si="2"/>
        <v>202</v>
      </c>
      <c r="H16" s="328"/>
      <c r="I16" s="328"/>
      <c r="J16" s="329">
        <f t="shared" si="3"/>
        <v>202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0</v>
      </c>
      <c r="F19" s="330">
        <f>SUM(F11:F18)</f>
        <v>0</v>
      </c>
      <c r="G19" s="329">
        <f t="shared" si="2"/>
        <v>623</v>
      </c>
      <c r="H19" s="330">
        <f>SUM(H11:H18)</f>
        <v>0</v>
      </c>
      <c r="I19" s="330">
        <f>SUM(I11:I18)</f>
        <v>0</v>
      </c>
      <c r="J19" s="329">
        <f t="shared" si="3"/>
        <v>623</v>
      </c>
      <c r="K19" s="330">
        <f>SUM(K11:K18)</f>
        <v>235</v>
      </c>
      <c r="L19" s="330">
        <f>SUM(L11:L18)</f>
        <v>2</v>
      </c>
      <c r="M19" s="330">
        <f>SUM(M11:M18)</f>
        <v>0</v>
      </c>
      <c r="N19" s="329">
        <f t="shared" si="4"/>
        <v>237</v>
      </c>
      <c r="O19" s="330">
        <f>SUM(O11:O18)</f>
        <v>0</v>
      </c>
      <c r="P19" s="330">
        <f>SUM(P11:P18)</f>
        <v>0</v>
      </c>
      <c r="Q19" s="329">
        <f t="shared" si="0"/>
        <v>237</v>
      </c>
      <c r="R19" s="340">
        <f t="shared" si="1"/>
        <v>386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24</v>
      </c>
      <c r="L27" s="328">
        <v>12</v>
      </c>
      <c r="M27" s="328"/>
      <c r="N27" s="329">
        <f t="shared" si="4"/>
        <v>36</v>
      </c>
      <c r="O27" s="328"/>
      <c r="P27" s="328"/>
      <c r="Q27" s="329">
        <f t="shared" si="0"/>
        <v>36</v>
      </c>
      <c r="R27" s="340">
        <f t="shared" si="1"/>
        <v>84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123</v>
      </c>
      <c r="H28" s="332">
        <f t="shared" si="5"/>
        <v>0</v>
      </c>
      <c r="I28" s="332">
        <f t="shared" si="5"/>
        <v>0</v>
      </c>
      <c r="J28" s="333">
        <f t="shared" si="3"/>
        <v>123</v>
      </c>
      <c r="K28" s="332">
        <f t="shared" si="5"/>
        <v>27</v>
      </c>
      <c r="L28" s="332">
        <f t="shared" si="5"/>
        <v>12</v>
      </c>
      <c r="M28" s="332">
        <f t="shared" si="5"/>
        <v>0</v>
      </c>
      <c r="N28" s="333">
        <f t="shared" si="4"/>
        <v>39</v>
      </c>
      <c r="O28" s="332">
        <f t="shared" si="5"/>
        <v>0</v>
      </c>
      <c r="P28" s="332">
        <f t="shared" si="5"/>
        <v>0</v>
      </c>
      <c r="Q28" s="333">
        <f t="shared" si="0"/>
        <v>39</v>
      </c>
      <c r="R28" s="343">
        <f t="shared" si="1"/>
        <v>84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16668</v>
      </c>
      <c r="E30" s="335">
        <f aca="true" t="shared" si="6" ref="E30:P30">SUM(E31:E34)</f>
        <v>0</v>
      </c>
      <c r="F30" s="335">
        <f t="shared" si="6"/>
        <v>130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16651</v>
      </c>
      <c r="E31" s="328"/>
      <c r="F31" s="328">
        <v>130</v>
      </c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1006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1006</v>
      </c>
      <c r="H35" s="324">
        <f t="shared" si="9"/>
        <v>0</v>
      </c>
      <c r="I35" s="324">
        <f t="shared" si="9"/>
        <v>23</v>
      </c>
      <c r="J35" s="329">
        <f t="shared" si="3"/>
        <v>983</v>
      </c>
      <c r="K35" s="324">
        <f t="shared" si="9"/>
        <v>0</v>
      </c>
      <c r="L35" s="324">
        <f t="shared" si="9"/>
        <v>0</v>
      </c>
      <c r="M35" s="324">
        <f t="shared" si="9"/>
        <v>1</v>
      </c>
      <c r="N35" s="329">
        <f t="shared" si="4"/>
        <v>-1</v>
      </c>
      <c r="O35" s="324">
        <f t="shared" si="9"/>
        <v>0</v>
      </c>
      <c r="P35" s="324">
        <f t="shared" si="9"/>
        <v>0</v>
      </c>
      <c r="Q35" s="329">
        <f t="shared" si="7"/>
        <v>-1</v>
      </c>
      <c r="R35" s="340">
        <f t="shared" si="8"/>
        <v>984</v>
      </c>
    </row>
    <row r="36" spans="1:18" ht="15.75">
      <c r="A36" s="339"/>
      <c r="B36" s="321" t="s">
        <v>121</v>
      </c>
      <c r="C36" s="152" t="s">
        <v>569</v>
      </c>
      <c r="D36" s="328">
        <v>1006</v>
      </c>
      <c r="E36" s="328"/>
      <c r="F36" s="328"/>
      <c r="G36" s="329">
        <f t="shared" si="2"/>
        <v>1006</v>
      </c>
      <c r="H36" s="328"/>
      <c r="I36" s="328">
        <v>23</v>
      </c>
      <c r="J36" s="329">
        <f t="shared" si="3"/>
        <v>983</v>
      </c>
      <c r="K36" s="328"/>
      <c r="L36" s="328"/>
      <c r="M36" s="328">
        <v>1</v>
      </c>
      <c r="N36" s="329">
        <f t="shared" si="4"/>
        <v>-1</v>
      </c>
      <c r="O36" s="328"/>
      <c r="P36" s="328"/>
      <c r="Q36" s="329">
        <f t="shared" si="7"/>
        <v>-1</v>
      </c>
      <c r="R36" s="340">
        <f t="shared" si="8"/>
        <v>984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17704</v>
      </c>
      <c r="E41" s="330">
        <f aca="true" t="shared" si="10" ref="E41:P41">E30+E35+E40</f>
        <v>0</v>
      </c>
      <c r="F41" s="330">
        <f t="shared" si="10"/>
        <v>130</v>
      </c>
      <c r="G41" s="329">
        <f t="shared" si="2"/>
        <v>17574</v>
      </c>
      <c r="H41" s="330">
        <f t="shared" si="10"/>
        <v>0</v>
      </c>
      <c r="I41" s="330">
        <f t="shared" si="10"/>
        <v>23</v>
      </c>
      <c r="J41" s="329">
        <f t="shared" si="3"/>
        <v>17551</v>
      </c>
      <c r="K41" s="330">
        <f t="shared" si="10"/>
        <v>0</v>
      </c>
      <c r="L41" s="330">
        <f t="shared" si="10"/>
        <v>0</v>
      </c>
      <c r="M41" s="330">
        <f t="shared" si="10"/>
        <v>1</v>
      </c>
      <c r="N41" s="329">
        <f t="shared" si="4"/>
        <v>-1</v>
      </c>
      <c r="O41" s="330">
        <f t="shared" si="10"/>
        <v>0</v>
      </c>
      <c r="P41" s="330">
        <f t="shared" si="10"/>
        <v>0</v>
      </c>
      <c r="Q41" s="329">
        <f t="shared" si="7"/>
        <v>-1</v>
      </c>
      <c r="R41" s="340">
        <f t="shared" si="8"/>
        <v>17552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18450</v>
      </c>
      <c r="E43" s="349">
        <f>E19+E20+E22+E28+E41+E42</f>
        <v>0</v>
      </c>
      <c r="F43" s="349">
        <f aca="true" t="shared" si="11" ref="F43:R43">F19+F20+F22+F28+F41+F42</f>
        <v>130</v>
      </c>
      <c r="G43" s="349">
        <f t="shared" si="11"/>
        <v>18320</v>
      </c>
      <c r="H43" s="349">
        <f t="shared" si="11"/>
        <v>0</v>
      </c>
      <c r="I43" s="349">
        <f t="shared" si="11"/>
        <v>23</v>
      </c>
      <c r="J43" s="349">
        <f t="shared" si="11"/>
        <v>18297</v>
      </c>
      <c r="K43" s="349">
        <f t="shared" si="11"/>
        <v>262</v>
      </c>
      <c r="L43" s="349">
        <f t="shared" si="11"/>
        <v>14</v>
      </c>
      <c r="M43" s="349">
        <f t="shared" si="11"/>
        <v>1</v>
      </c>
      <c r="N43" s="349">
        <f t="shared" si="11"/>
        <v>275</v>
      </c>
      <c r="O43" s="349">
        <f t="shared" si="11"/>
        <v>0</v>
      </c>
      <c r="P43" s="349">
        <f t="shared" si="11"/>
        <v>0</v>
      </c>
      <c r="Q43" s="349">
        <f t="shared" si="11"/>
        <v>275</v>
      </c>
      <c r="R43" s="350">
        <f t="shared" si="11"/>
        <v>18022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44585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Милчо Пеев Кълчишков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96"/>
      <c r="C51" s="703" t="s">
        <v>990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2:9" ht="15.75">
      <c r="B57" s="696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1962</v>
      </c>
      <c r="D13" s="362">
        <f>SUM(D14:D16)</f>
        <v>0</v>
      </c>
      <c r="E13" s="369">
        <f>SUM(E14:E16)</f>
        <v>1962</v>
      </c>
      <c r="F13" s="133"/>
    </row>
    <row r="14" spans="1:6" ht="15.75">
      <c r="A14" s="370" t="s">
        <v>596</v>
      </c>
      <c r="B14" s="135" t="s">
        <v>597</v>
      </c>
      <c r="C14" s="368">
        <v>1962</v>
      </c>
      <c r="D14" s="368"/>
      <c r="E14" s="369">
        <f aca="true" t="shared" si="0" ref="E14:E44">C14-D14</f>
        <v>1962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1962</v>
      </c>
      <c r="D21" s="440">
        <f>D13+D17+D18</f>
        <v>0</v>
      </c>
      <c r="E21" s="441">
        <f>E13+E17+E18</f>
        <v>1962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26</v>
      </c>
      <c r="D23" s="443"/>
      <c r="E23" s="442">
        <f t="shared" si="0"/>
        <v>26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2395</v>
      </c>
      <c r="D26" s="362">
        <f>SUM(D27:D29)</f>
        <v>2395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708</v>
      </c>
      <c r="D27" s="368">
        <v>708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44</v>
      </c>
      <c r="D28" s="368">
        <v>44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1643</v>
      </c>
      <c r="D29" s="368">
        <v>1643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51</v>
      </c>
      <c r="D40" s="362">
        <f>SUM(D41:D44)</f>
        <v>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51</v>
      </c>
      <c r="D44" s="368">
        <v>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2446</v>
      </c>
      <c r="D45" s="438">
        <f>D26+D30+D31+D33+D32+D34+D35+D40</f>
        <v>2446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4434</v>
      </c>
      <c r="D46" s="444">
        <f>D45+D23+D21+D11</f>
        <v>2446</v>
      </c>
      <c r="E46" s="445">
        <f>E45+E23+E21+E11</f>
        <v>1988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80</v>
      </c>
      <c r="D54" s="138">
        <f>SUM(D55:D57)</f>
        <v>0</v>
      </c>
      <c r="E54" s="136">
        <f>C54-D54</f>
        <v>80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80</v>
      </c>
      <c r="D57" s="197"/>
      <c r="E57" s="136">
        <f t="shared" si="1"/>
        <v>80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80</v>
      </c>
      <c r="D68" s="435">
        <f>D54+D58+D63+D64+D65+D66</f>
        <v>0</v>
      </c>
      <c r="E68" s="436">
        <f t="shared" si="1"/>
        <v>80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315</v>
      </c>
      <c r="D73" s="137">
        <f>SUM(D74:D76)</f>
        <v>315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v>314</v>
      </c>
      <c r="E75" s="136">
        <f t="shared" si="1"/>
        <v>-314</v>
      </c>
      <c r="F75" s="196"/>
    </row>
    <row r="76" spans="1:6" ht="15.75">
      <c r="A76" s="401" t="s">
        <v>697</v>
      </c>
      <c r="B76" s="135" t="s">
        <v>698</v>
      </c>
      <c r="C76" s="197">
        <v>314</v>
      </c>
      <c r="D76" s="197"/>
      <c r="E76" s="136">
        <f t="shared" si="1"/>
        <v>314</v>
      </c>
      <c r="F76" s="196"/>
    </row>
    <row r="77" spans="1:6" ht="31.5">
      <c r="A77" s="370" t="s">
        <v>669</v>
      </c>
      <c r="B77" s="135" t="s">
        <v>699</v>
      </c>
      <c r="C77" s="138">
        <f>C78+C80</f>
        <v>528</v>
      </c>
      <c r="D77" s="138">
        <f>D78+D80</f>
        <v>528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528</v>
      </c>
      <c r="D78" s="197">
        <v>528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</v>
      </c>
      <c r="D87" s="134">
        <f>SUM(D88:D92)+D96</f>
        <v>14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858</v>
      </c>
      <c r="D98" s="433">
        <f>D87+D82+D77+D73+D97</f>
        <v>858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938</v>
      </c>
      <c r="D99" s="427">
        <f>D98+D70+D68</f>
        <v>858</v>
      </c>
      <c r="E99" s="427">
        <f>E98+E70+E68</f>
        <v>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44585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6'!$C$51</f>
        <v>Цвета Калуст Калустян-Бакърджиева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1009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1010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1007</v>
      </c>
      <c r="G16" s="449"/>
      <c r="H16" s="449">
        <v>23</v>
      </c>
      <c r="I16" s="450">
        <f t="shared" si="0"/>
        <v>984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11963848</v>
      </c>
      <c r="D18" s="456">
        <f t="shared" si="1"/>
        <v>0</v>
      </c>
      <c r="E18" s="456">
        <f t="shared" si="1"/>
        <v>0</v>
      </c>
      <c r="F18" s="456">
        <f t="shared" si="1"/>
        <v>17575</v>
      </c>
      <c r="G18" s="456">
        <f t="shared" si="1"/>
        <v>0</v>
      </c>
      <c r="H18" s="456">
        <f t="shared" si="1"/>
        <v>23</v>
      </c>
      <c r="I18" s="457">
        <f t="shared" si="0"/>
        <v>17552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2472</v>
      </c>
      <c r="G24" s="449"/>
      <c r="H24" s="449">
        <v>116</v>
      </c>
      <c r="I24" s="450">
        <f t="shared" si="0"/>
        <v>2356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2474</v>
      </c>
      <c r="G27" s="456">
        <f t="shared" si="2"/>
        <v>0</v>
      </c>
      <c r="H27" s="456">
        <f t="shared" si="2"/>
        <v>116</v>
      </c>
      <c r="I27" s="457">
        <f t="shared" si="0"/>
        <v>2358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44585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tr">
        <f>'Справка 7'!$B$116</f>
        <v>Цвета Калуст Калустян-Бакърджиева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2022-01-20T11:05:42Z</cp:lastPrinted>
  <dcterms:created xsi:type="dcterms:W3CDTF">2006-09-16T00:00:00Z</dcterms:created>
  <dcterms:modified xsi:type="dcterms:W3CDTF">2022-03-08T07:56:34Z</dcterms:modified>
  <cp:category/>
  <cp:version/>
  <cp:contentType/>
  <cp:contentStatus/>
</cp:coreProperties>
</file>