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<sst xmlns="http://schemas.openxmlformats.org/spreadsheetml/2006/main" count="1078" uniqueCount="886">
  <si>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</si>
  <si>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</si>
  <si>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</si>
  <si>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</si>
  <si>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</si>
  <si>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</si>
  <si>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</si>
  <si>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</si>
  <si>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</si>
  <si>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</si>
  <si>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</si>
  <si>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</si>
  <si>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</si>
  <si>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</si>
  <si>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</si>
  <si>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</si>
  <si>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</si>
  <si>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</si>
  <si>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</si>
  <si>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</si>
  <si>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</si>
  <si>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</si>
  <si>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</si>
  <si>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</si>
  <si>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</si>
  <si>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</si>
  <si>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</si>
  <si>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</si>
  <si>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</si>
  <si>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</si>
  <si>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</si>
  <si>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</si>
  <si>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</si>
  <si>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</si>
  <si>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</si>
  <si>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</si>
  <si>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</si>
  <si>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</si>
  <si>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</si>
  <si>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</si>
  <si>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</si>
  <si>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</si>
  <si>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</si>
  <si>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</si>
  <si>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</si>
  <si>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</si>
  <si>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</si>
  <si>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</si>
  <si>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</si>
  <si>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</si>
  <si>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</si>
  <si>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</si>
  <si>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</si>
  <si>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</si>
  <si>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</si>
  <si>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</si>
  <si>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</si>
  <si>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</si>
  <si>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</si>
  <si>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</si>
  <si>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</si>
  <si>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</si>
  <si>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</si>
  <si>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</si>
  <si>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</si>
  <si>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</si>
  <si>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</si>
  <si>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</si>
  <si>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</si>
  <si>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</si>
  <si>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</si>
  <si>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</si>
  <si>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</si>
  <si>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</si>
  <si>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</si>
  <si>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</si>
  <si>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</si>
  <si>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</si>
  <si>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</si>
  <si>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</si>
  <si>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</si>
  <si>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</si>
  <si>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</si>
  <si>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</si>
  <si>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</si>
  <si>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</si>
  <si>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</si>
  <si>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</si>
  <si>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</si>
  <si>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</si>
  <si>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</si>
  <si>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</si>
  <si>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</si>
  <si>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</si>
  <si>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</si>
  <si>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</si>
  <si>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</si>
  <si>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</si>
  <si>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</si>
  <si>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</si>
  <si>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</si>
  <si>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</si>
  <si>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</si>
  <si>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</si>
  <si>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</si>
  <si>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</si>
  <si>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</si>
  <si>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</si>
  <si>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</si>
  <si>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</si>
  <si>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</si>
  <si>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</si>
  <si>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</si>
  <si>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</si>
  <si>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</si>
  <si>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</si>
  <si>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</si>
  <si>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</si>
  <si>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</si>
  <si>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</si>
  <si>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</si>
  <si>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</si>
  <si>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</si>
  <si>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</si>
  <si>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</si>
  <si>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</si>
  <si>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</si>
  <si>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</si>
  <si>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</si>
  <si>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</si>
  <si>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</si>
  <si>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</si>
  <si>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</si>
  <si>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</si>
  <si>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</si>
  <si>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</si>
  <si>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</si>
  <si>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</si>
  <si>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</si>
  <si>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</si>
  <si>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</si>
  <si>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</si>
  <si>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</si>
  <si>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</si>
  <si>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</si>
  <si>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</si>
  <si>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</si>
  <si>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</si>
  <si>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</si>
  <si>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</si>
  <si>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</si>
  <si>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</si>
  <si>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</si>
  <si>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</si>
  <si>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</si>
  <si>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</si>
  <si>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</si>
  <si>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</si>
  <si>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</si>
  <si>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</si>
  <si>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</si>
  <si>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</si>
  <si>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</si>
  <si>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</si>
  <si>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</si>
  <si>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</si>
  <si>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</si>
  <si>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</si>
  <si>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</si>
  <si>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</si>
  <si>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</si>
  <si>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</si>
  <si>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</si>
  <si>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</si>
  <si>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</si>
  <si>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</si>
  <si>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</si>
  <si>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</si>
  <si>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</si>
  <si>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</si>
  <si>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</si>
  <si>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</si>
  <si>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</si>
  <si>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</si>
  <si>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</si>
  <si>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</si>
  <si>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</si>
  <si>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</si>
  <si>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</si>
  <si>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</si>
  <si>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</si>
  <si>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</si>
  <si>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</si>
  <si>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</si>
  <si>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</si>
  <si>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</si>
  <si>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</si>
  <si>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</si>
  <si>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</si>
  <si>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</si>
  <si>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</si>
  <si>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</si>
  <si>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</si>
  <si>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</si>
  <si>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</si>
  <si>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</si>
  <si>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</si>
  <si>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</si>
  <si>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</si>
  <si>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</si>
  <si>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</si>
  <si>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</si>
  <si>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</si>
  <si>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</si>
  <si>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</si>
  <si>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</si>
  <si>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</si>
  <si>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</si>
  <si>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</si>
  <si>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</si>
  <si>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</si>
  <si>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</si>
  <si>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</si>
  <si>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</si>
  <si>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</si>
  <si>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</si>
  <si>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</si>
  <si>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</si>
  <si>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</si>
  <si>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</si>
  <si>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</si>
  <si>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</si>
  <si>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</si>
  <si>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</si>
  <si>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</si>
  <si>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</si>
  <si>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</si>
  <si>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</si>
  <si>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</si>
  <si>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</si>
  <si>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</si>
  <si>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</si>
  <si>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</si>
  <si>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</si>
  <si>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</si>
  <si>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</si>
  <si>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</si>
  <si>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</si>
  <si>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</si>
  <si>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</si>
  <si>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</si>
  <si>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</si>
  <si>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</si>
  <si>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</si>
  <si>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</si>
  <si>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</si>
  <si>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</si>
  <si>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</si>
  <si>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</si>
  <si>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</si>
  <si>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</si>
  <si>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</si>
  <si>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</si>
  <si>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</si>
  <si>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</si>
  <si>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</si>
  <si>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</si>
  <si>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</si>
  <si>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</si>
  <si>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</si>
  <si>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</si>
  <si>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</si>
  <si>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</si>
  <si>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</si>
  <si>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</si>
  <si>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</si>
  <si>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</si>
  <si>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</si>
  <si>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</si>
  <si>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</si>
  <si>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</si>
  <si>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</si>
  <si>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</si>
  <si>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</si>
  <si>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</si>
  <si>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</si>
  <si>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</si>
  <si>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</si>
  <si>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</si>
  <si>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</si>
  <si>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</si>
  <si>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</si>
  <si>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</si>
  <si>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</si>
  <si>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</si>
  <si>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</si>
  <si>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</si>
  <si>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</si>
  <si>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</si>
  <si>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</si>
  <si>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</si>
  <si>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</si>
  <si>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</si>
  <si>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</si>
  <si>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</si>
  <si>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</si>
  <si>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</si>
  <si>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</si>
  <si>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</si>
  <si>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</si>
  <si>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</si>
  <si>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</si>
  <si>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</si>
  <si>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</si>
  <si>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</si>
  <si>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</si>
  <si>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</si>
  <si>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</si>
  <si>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</si>
  <si>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</si>
  <si>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</si>
  <si>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</si>
  <si>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</si>
  <si>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</si>
  <si>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</si>
  <si>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</si>
  <si>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</si>
  <si>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</si>
  <si>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</si>
  <si>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</si>
  <si>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</si>
  <si>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</si>
  <si>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</si>
  <si>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</si>
  <si>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</si>
  <si>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</si>
  <si>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</si>
  <si>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</si>
  <si>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</si>
  <si>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</si>
  <si>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</si>
  <si>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</si>
  <si>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</si>
  <si>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</si>
  <si>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</si>
  <si>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</si>
  <si>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</si>
  <si>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</si>
  <si>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</si>
  <si>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</si>
  <si>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</si>
  <si>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</si>
  <si>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</si>
  <si>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</si>
  <si>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</si>
  <si>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</si>
  <si>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</si>
  <si>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</si>
  <si>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</si>
  <si>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</si>
  <si>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</si>
  <si>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</si>
  <si>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</si>
  <si>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</si>
  <si>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</si>
  <si>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</si>
  <si>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</si>
  <si>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</si>
  <si>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</si>
  <si>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</si>
  <si>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</si>
  <si>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</si>
  <si>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</si>
  <si>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</si>
  <si>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</si>
  <si>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</si>
  <si>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</si>
  <si>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</si>
  <si>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</si>
  <si>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</si>
  <si>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</si>
  <si>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</si>
  <si>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</si>
  <si>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</si>
  <si>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</si>
  <si>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</si>
  <si>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</si>
  <si>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</si>
  <si>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</si>
  <si>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</si>
  <si>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</si>
  <si>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</si>
  <si>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</si>
  <si>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</si>
  <si>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</si>
  <si>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</si>
  <si>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</si>
  <si>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</si>
  <si>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</si>
  <si>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</si>
  <si>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</si>
  <si>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</si>
  <si>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</si>
  <si>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</si>
  <si>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</si>
  <si>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</si>
  <si>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</si>
  <si>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</si>
  <si>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</si>
  <si>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</si>
  <si>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</si>
  <si>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</si>
  <si>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</si>
  <si>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</si>
  <si>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</si>
  <si>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</si>
  <si>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</si>
  <si>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</si>
  <si>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</si>
  <si>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</si>
  <si>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</si>
  <si>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</si>
  <si>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</si>
  <si>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</si>
  <si>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</si>
  <si>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</si>
  <si>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</si>
  <si>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</si>
  <si>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</si>
  <si>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</si>
  <si>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</si>
  <si>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</si>
  <si>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</si>
  <si>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</si>
  <si>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</si>
  <si>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</si>
  <si>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</si>
  <si>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</si>
  <si>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</si>
  <si>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</si>
  <si>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</si>
  <si>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</si>
  <si>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</si>
  <si>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</si>
  <si>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</si>
  <si>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</si>
  <si>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</si>
  <si>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</si>
  <si>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</si>
  <si>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</si>
  <si>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</si>
  <si>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</si>
  <si>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</si>
  <si>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</si>
  <si>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</si>
  <si>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</si>
  <si>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</si>
  <si>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</si>
  <si>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</si>
  <si>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</si>
  <si>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</si>
  <si>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</si>
  <si>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</si>
  <si>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</si>
  <si>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</si>
  <si>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</si>
  <si>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</si>
  <si>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</si>
  <si>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</si>
  <si>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</si>
  <si>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</si>
  <si>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</si>
  <si>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</si>
  <si>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</si>
  <si>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</si>
  <si>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</si>
  <si>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</si>
  <si>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</si>
  <si>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</si>
  <si>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</si>
  <si>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</si>
  <si>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</si>
  <si>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</si>
  <si>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</si>
  <si>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</si>
  <si>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</si>
  <si>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</si>
  <si>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</si>
  <si>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</si>
  <si>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</si>
  <si>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</si>
  <si>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</si>
  <si>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</si>
  <si>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</si>
  <si>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</si>
  <si>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</si>
  <si>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</si>
  <si>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</si>
  <si>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</si>
  <si>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</si>
  <si>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</si>
  <si>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</si>
  <si>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</si>
  <si>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</si>
  <si>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</si>
  <si>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</si>
  <si>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</si>
  <si>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</si>
  <si>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</si>
  <si>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</si>
  <si>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</si>
  <si>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</si>
  <si>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</si>
  <si>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</si>
  <si>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</si>
  <si>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</si>
  <si>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</si>
  <si>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</si>
  <si>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</si>
  <si>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</si>
  <si>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</si>
  <si>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</si>
  <si>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</si>
  <si>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</si>
  <si>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</si>
  <si>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</si>
  <si>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</si>
  <si>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</si>
  <si>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</si>
  <si>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</si>
  <si>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</si>
  <si>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</si>
  <si>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</si>
  <si>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</si>
  <si>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</si>
  <si>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</si>
  <si>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</si>
  <si>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</si>
  <si>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</si>
  <si>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</si>
  <si>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</si>
  <si>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</si>
  <si>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</si>
  <si>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</si>
  <si>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</si>
  <si>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</si>
  <si>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</si>
  <si>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</si>
  <si>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</si>
  <si>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</si>
  <si>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</si>
  <si>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</si>
  <si>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</si>
  <si>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</si>
  <si>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</si>
  <si>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</si>
  <si>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</si>
  <si>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</si>
  <si>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</si>
  <si>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</si>
  <si>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</si>
  <si>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</si>
  <si>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</si>
  <si>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</si>
  <si>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</si>
  <si>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</si>
  <si>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</si>
  <si>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</si>
  <si>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</si>
  <si>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</si>
  <si>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</si>
  <si>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</si>
  <si>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</si>
  <si>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</si>
  <si>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</si>
  <si>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</si>
  <si>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</si>
  <si>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</si>
  <si>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</si>
  <si>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</si>
  <si>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</si>
  <si>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</si>
  <si>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</si>
  <si>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</si>
  <si>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</si>
  <si>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</si>
  <si>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</si>
  <si>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</si>
  <si>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</si>
  <si>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</si>
  <si>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</si>
  <si>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</si>
  <si>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</si>
  <si>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</si>
  <si>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</si>
  <si>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</si>
  <si>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</si>
  <si>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</si>
  <si>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</si>
  <si>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</si>
  <si>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</si>
  <si>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</si>
  <si>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</si>
  <si>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</si>
  <si>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</si>
  <si>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</si>
  <si>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</si>
  <si>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</si>
  <si>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</si>
  <si>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</si>
  <si>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</si>
  <si>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</si>
  <si>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</si>
  <si>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</si>
  <si>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</si>
  <si>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</si>
  <si>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</si>
  <si>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</si>
  <si>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</si>
  <si>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</si>
  <si>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</si>
  <si>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</si>
  <si>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</si>
  <si>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</si>
  <si>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</si>
  <si>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</si>
  <si>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</si>
  <si>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</si>
  <si>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</si>
  <si>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</si>
  <si>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</si>
  <si>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</si>
  <si>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</si>
  <si>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</si>
  <si>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</si>
  <si>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</si>
  <si>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</si>
  <si>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</si>
  <si>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</si>
  <si>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</si>
  <si>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</si>
  <si>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</si>
  <si>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</si>
  <si>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</si>
  <si>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</si>
  <si>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</si>
  <si>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</si>
  <si>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</si>
  <si>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</si>
  <si>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</si>
  <si>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</si>
  <si>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</si>
  <si>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</si>
  <si>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</si>
  <si>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</si>
  <si>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</si>
  <si>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</si>
  <si>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</si>
  <si>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</si>
  <si>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</si>
  <si>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</si>
  <si>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</si>
  <si>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</si>
  <si>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</si>
  <si>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</si>
  <si>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</si>
  <si>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</si>
  <si>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</si>
  <si>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</si>
  <si>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</si>
  <si>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</si>
  <si>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</si>
  <si>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</si>
  <si>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</si>
  <si>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</si>
  <si>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</si>
  <si>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</si>
  <si>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</si>
  <si>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</si>
  <si>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</si>
  <si>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</si>
  <si>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</si>
  <si>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</si>
  <si>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</si>
  <si>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</si>
  <si>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</si>
  <si>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</si>
  <si>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</si>
  <si>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</si>
  <si>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</si>
  <si>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</si>
  <si>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</si>
  <si>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</si>
  <si>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</si>
  <si>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</si>
  <si>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</si>
  <si>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</si>
  <si>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</si>
  <si>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</si>
  <si>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</si>
  <si>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</si>
  <si>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</si>
  <si>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</si>
  <si>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</si>
  <si>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</si>
  <si>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</si>
  <si>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</si>
  <si>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</si>
  <si>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</si>
  <si>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</si>
  <si>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</si>
  <si>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</si>
  <si>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</si>
  <si>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</si>
  <si>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</si>
  <si>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</si>
  <si>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</si>
  <si>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</si>
  <si>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</si>
  <si>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</si>
  <si>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</si>
  <si>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</si>
  <si>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</si>
  <si>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</si>
  <si>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</si>
  <si>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</si>
  <si>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</si>
  <si>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</si>
  <si>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</si>
  <si>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</si>
  <si>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</si>
  <si>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</si>
  <si>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</si>
  <si>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</si>
  <si>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</si>
  <si>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</si>
  <si>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</si>
  <si>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</si>
  <si>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</si>
  <si>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</si>
  <si>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</si>
  <si>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</si>
  <si>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</si>
  <si>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</si>
  <si>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</si>
  <si>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</si>
  <si>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</si>
  <si>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</si>
  <si>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</si>
  <si>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</si>
  <si>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</si>
  <si>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</si>
  <si>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</si>
  <si>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</si>
  <si>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</si>
  <si>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</si>
  <si>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</si>
  <si>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</si>
  <si>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</si>
  <si>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</si>
  <si>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</si>
  <si>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</si>
  <si>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</si>
  <si>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</si>
  <si>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</si>
  <si>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</si>
  <si>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</si>
  <si>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</si>
  <si>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</si>
  <si>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</si>
  <si>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</si>
  <si>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</si>
  <si>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</si>
  <si>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</si>
  <si>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</si>
  <si>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</si>
  <si>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</si>
  <si>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</si>
  <si>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</si>
  <si>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</si>
  <si>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</si>
  <si>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</si>
  <si>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</si>
  <si>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</si>
  <si>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</si>
  <si>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</si>
  <si>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</si>
  <si>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</si>
  <si>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</si>
  <si>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</si>
  <si>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</si>
  <si>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</si>
  <si>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</si>
  <si>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</si>
  <si>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</si>
  <si>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</si>
  <si>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</si>
  <si>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</si>
  <si>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</si>
  <si>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</si>
  <si>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</si>
  <si>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</si>
  <si>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</si>
  <si>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</si>
  <si>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</si>
  <si>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</si>
  <si>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</si>
  <si>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</si>
  <si>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</si>
  <si>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</si>
  <si>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</si>
  <si>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</si>
  <si>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</si>
  <si>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</si>
  <si>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</si>
  <si>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</si>
  <si>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</si>
  <si>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</si>
  <si>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</si>
  <si>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</si>
  <si>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</si>
  <si>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</si>
  <si>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</si>
  <si>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</si>
  <si>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</si>
  <si>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</si>
  <si>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</si>
  <si>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</si>
  <si>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</si>
  <si>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</si>
  <si>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</si>
  <si>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</si>
  <si>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</si>
  <si>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</si>
  <si>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</si>
  <si>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</si>
  <si>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</si>
  <si>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</si>
  <si>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</si>
  <si>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</si>
  <si>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</si>
  <si>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</si>
  <si>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</si>
  <si>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</si>
  <si>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</si>
  <si>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</si>
  <si>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</si>
  <si>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</si>
  <si>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</si>
  <si>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</si>
  <si>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</si>
  <si>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</si>
  <si>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</si>
  <si>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</si>
  <si>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</si>
  <si>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</si>
  <si>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</si>
  <si>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</si>
  <si>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</si>
  <si>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</si>
  <si>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</si>
  <si>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</si>
  <si>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</si>
  <si>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</si>
  <si>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</si>
  <si>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</si>
  <si>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</si>
  <si>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</si>
  <si>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</si>
  <si>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</si>
  <si>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</si>
  <si>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</si>
  <si>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</si>
  <si>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</si>
  <si>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</si>
  <si>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</si>
  <si>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</si>
  <si>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</si>
  <si>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</si>
  <si>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</si>
  <si>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Дата на съставяне: 20.03.2014 г. гр. Хасково </t>
  </si>
  <si>
    <t>20.03.2014 г.</t>
  </si>
  <si>
    <t xml:space="preserve">Дата на съставяне: 20.03.2014 г. гр. Хасково           </t>
  </si>
  <si>
    <t xml:space="preserve">Дата  на съставяне: 20.03.2014 г. гр. Хасково </t>
  </si>
  <si>
    <t xml:space="preserve">Дата на съставяне: 20.03.2014 г. гр. Хасково                  </t>
  </si>
  <si>
    <t xml:space="preserve"> Към 31.12.2013 г.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</si>
</sst>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\ &quot; &quot;;\-#,##0\ &quot; &quot;"/>
    <numFmt numFmtId="203" formatCode="#,##0\ &quot; &quot;;[Red]\-#,##0\ &quot; &quot;"/>
    <numFmt numFmtId="204" formatCode="#,##0.00\ &quot; &quot;;\-#,##0.00\ &quot; &quot;"/>
    <numFmt numFmtId="205" formatCode="#,##0.00\ &quot; &quot;;[Red]\-#,##0.00\ &quot; &quot;"/>
    <numFmt numFmtId="206" formatCode="_-* #,##0\ &quot; &quot;_-;\-* #,##0\ &quot; &quot;_-;_-* &quot;-&quot;\ &quot; &quot;_-;_-@_-"/>
    <numFmt numFmtId="207" formatCode="_-* #,##0\ _ _-;\-* #,##0\ _ _-;_-* &quot;-&quot;\ _ _-;_-@_-"/>
    <numFmt numFmtId="208" formatCode="_-* #,##0.00\ &quot; &quot;_-;\-* #,##0.00\ &quot; &quot;_-;_-* &quot;-&quot;??\ &quot; &quot;_-;_-@_-"/>
    <numFmt numFmtId="209" formatCode="_-* #,##0.00\ _ _-;\-* #,##0.00\ _ _-;_-* &quot;-&quot;??\ _ _-;_-@_-"/>
    <numFmt numFmtId="210" formatCode="00000"/>
    <numFmt numFmtId="211" formatCode="#,##0.00\ &quot;лв&quot;"/>
    <numFmt numFmtId="212" formatCode="[$-402]dd\ mmmm\ yyyy\ &quot;г.&quot;"/>
    <numFmt numFmtId="213" formatCode="d/m/yyyy&quot; &quot;&quot;г.&quot;;@"/>
    <numFmt numFmtId="21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4" fontId="10" fillId="0" borderId="0" xfId="61" applyNumberFormat="1" applyFont="1" applyBorder="1" applyAlignment="1" applyProtection="1">
      <alignment horizontal="center" vertical="justify" wrapText="1"/>
      <protection/>
    </xf>
    <xf numFmtId="21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52">
      <selection activeCell="D61" sqref="D6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575">
        <v>126722797</v>
      </c>
    </row>
    <row r="4" spans="1:8" ht="15">
      <c r="A4" s="577" t="s">
        <v>3</v>
      </c>
      <c r="B4" s="583"/>
      <c r="C4" s="583"/>
      <c r="D4" s="583"/>
      <c r="E4" s="57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4" t="s">
        <v>885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2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413</v>
      </c>
      <c r="D20" s="151">
        <v>255</v>
      </c>
      <c r="E20" s="237" t="s">
        <v>57</v>
      </c>
      <c r="F20" s="242" t="s">
        <v>58</v>
      </c>
      <c r="G20" s="158">
        <v>81</v>
      </c>
      <c r="H20" s="158">
        <v>63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83</v>
      </c>
      <c r="H25" s="154">
        <f>H19+H20+H21</f>
        <v>65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-44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-31</v>
      </c>
      <c r="H32" s="316">
        <v>-44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-75</v>
      </c>
      <c r="H33" s="154">
        <f>H27+H31+H32</f>
        <v>-44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1818</v>
      </c>
      <c r="H36" s="154">
        <f>H25+H17+H33</f>
        <v>1831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>
        <v>1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413</v>
      </c>
      <c r="D55" s="155">
        <f>D19+D20+D21+D27+D32+D45+D51+D53+D54</f>
        <v>257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1336</v>
      </c>
      <c r="D61" s="151">
        <v>1434</v>
      </c>
      <c r="E61" s="243" t="s">
        <v>189</v>
      </c>
      <c r="F61" s="272" t="s">
        <v>190</v>
      </c>
      <c r="G61" s="154">
        <f>SUM(G62:G68)</f>
        <v>115</v>
      </c>
      <c r="H61" s="154">
        <f>SUM(H62:H68)</f>
        <v>118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1336</v>
      </c>
      <c r="D64" s="155">
        <f>SUM(D58:D63)</f>
        <v>1434</v>
      </c>
      <c r="E64" s="237" t="s">
        <v>200</v>
      </c>
      <c r="F64" s="242" t="s">
        <v>201</v>
      </c>
      <c r="G64" s="152">
        <v>10</v>
      </c>
      <c r="H64" s="152">
        <v>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1</v>
      </c>
    </row>
    <row r="68" spans="1:8" ht="15">
      <c r="A68" s="235" t="s">
        <v>211</v>
      </c>
      <c r="B68" s="241" t="s">
        <v>212</v>
      </c>
      <c r="C68" s="151">
        <v>17</v>
      </c>
      <c r="D68" s="151">
        <v>13</v>
      </c>
      <c r="E68" s="237" t="s">
        <v>213</v>
      </c>
      <c r="F68" s="242" t="s">
        <v>214</v>
      </c>
      <c r="G68" s="152"/>
      <c r="H68" s="152">
        <v>2</v>
      </c>
    </row>
    <row r="69" spans="1:8" ht="15">
      <c r="A69" s="235" t="s">
        <v>215</v>
      </c>
      <c r="B69" s="241" t="s">
        <v>216</v>
      </c>
      <c r="C69" s="151">
        <v>1</v>
      </c>
      <c r="D69" s="151">
        <v>1</v>
      </c>
      <c r="E69" s="251" t="s">
        <v>78</v>
      </c>
      <c r="F69" s="242" t="s">
        <v>217</v>
      </c>
      <c r="G69" s="152">
        <v>1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116</v>
      </c>
      <c r="H71" s="161">
        <f>H59+H60+H61+H69+H70</f>
        <v>119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</v>
      </c>
      <c r="D75" s="155">
        <f>SUM(D67:D74)</f>
        <v>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116</v>
      </c>
      <c r="H79" s="162">
        <f>H71+H74+H75+H76</f>
        <v>119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165</v>
      </c>
      <c r="D88" s="151">
        <v>245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166</v>
      </c>
      <c r="D91" s="155">
        <f>SUM(D87:D90)</f>
        <v>245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1521</v>
      </c>
      <c r="D93" s="155">
        <f>D64+D75+D84+D91+D92</f>
        <v>1694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1934</v>
      </c>
      <c r="D94" s="164">
        <f>D93+D55</f>
        <v>1951</v>
      </c>
      <c r="E94" s="449" t="s">
        <v>270</v>
      </c>
      <c r="F94" s="289" t="s">
        <v>271</v>
      </c>
      <c r="G94" s="165">
        <f>G36+G39+G55+G79</f>
        <v>1934</v>
      </c>
      <c r="H94" s="165">
        <f>H36+H39+H55+H79</f>
        <v>1951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1" t="s">
        <v>856</v>
      </c>
      <c r="E101" s="582"/>
      <c r="F101" s="582"/>
    </row>
    <row r="102" ht="12.75">
      <c r="E102" s="169" t="s">
        <v>879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D22" sqref="D22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6" t="str">
        <f>'справка №1-БАЛАНС'!E3</f>
        <v>"Форуком Фонд Имоти" АДСИЦ</v>
      </c>
      <c r="C2" s="586"/>
      <c r="D2" s="586"/>
      <c r="E2" s="586"/>
      <c r="F2" s="588" t="s">
        <v>2</v>
      </c>
      <c r="G2" s="588"/>
      <c r="H2" s="525">
        <f>'справка №1-БАЛАНС'!H3</f>
        <v>126722797</v>
      </c>
    </row>
    <row r="3" spans="1:8" ht="15">
      <c r="A3" s="467" t="s">
        <v>275</v>
      </c>
      <c r="B3" s="586" t="str">
        <f>'справка №1-БАЛАНС'!E4</f>
        <v> 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 Към 31.12.2013 г.</v>
      </c>
      <c r="C4" s="587"/>
      <c r="D4" s="58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5</v>
      </c>
      <c r="D9" s="46">
        <v>4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26</v>
      </c>
      <c r="D10" s="46">
        <v>65</v>
      </c>
      <c r="E10" s="298" t="s">
        <v>289</v>
      </c>
      <c r="F10" s="548" t="s">
        <v>290</v>
      </c>
      <c r="G10" s="549">
        <v>24</v>
      </c>
      <c r="H10" s="549">
        <v>33</v>
      </c>
    </row>
    <row r="11" spans="1:8" ht="12">
      <c r="A11" s="298" t="s">
        <v>291</v>
      </c>
      <c r="B11" s="299" t="s">
        <v>292</v>
      </c>
      <c r="C11" s="46">
        <v>2</v>
      </c>
      <c r="D11" s="46">
        <v>2</v>
      </c>
      <c r="E11" s="300" t="s">
        <v>293</v>
      </c>
      <c r="F11" s="548" t="s">
        <v>294</v>
      </c>
      <c r="G11" s="549">
        <v>22</v>
      </c>
      <c r="H11" s="549">
        <v>18</v>
      </c>
    </row>
    <row r="12" spans="1:8" ht="12">
      <c r="A12" s="298" t="s">
        <v>295</v>
      </c>
      <c r="B12" s="299" t="s">
        <v>296</v>
      </c>
      <c r="C12" s="46">
        <v>28</v>
      </c>
      <c r="D12" s="46">
        <v>34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3</v>
      </c>
      <c r="D13" s="46">
        <v>3</v>
      </c>
      <c r="E13" s="301" t="s">
        <v>51</v>
      </c>
      <c r="F13" s="550" t="s">
        <v>300</v>
      </c>
      <c r="G13" s="547">
        <f>SUM(G9:G12)</f>
        <v>46</v>
      </c>
      <c r="H13" s="547">
        <f>SUM(H9:H12)</f>
        <v>51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21</v>
      </c>
      <c r="D14" s="46">
        <v>29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-8</v>
      </c>
      <c r="D15" s="47">
        <v>-43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>
        <v>1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77</v>
      </c>
      <c r="D19" s="49">
        <f>SUM(D9:D15)+D16</f>
        <v>95</v>
      </c>
      <c r="E19" s="304" t="s">
        <v>317</v>
      </c>
      <c r="F19" s="551" t="s">
        <v>318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77</v>
      </c>
      <c r="D28" s="50">
        <f>D26+D19</f>
        <v>95</v>
      </c>
      <c r="E28" s="127" t="s">
        <v>339</v>
      </c>
      <c r="F28" s="553" t="s">
        <v>340</v>
      </c>
      <c r="G28" s="547">
        <f>G13+G15+G24</f>
        <v>46</v>
      </c>
      <c r="H28" s="547">
        <f>H13+H15+H24</f>
        <v>51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31</v>
      </c>
      <c r="H30" s="53">
        <f>IF((D28-H28)&gt;0,D28-H28,0)</f>
        <v>44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77</v>
      </c>
      <c r="D33" s="49">
        <f>D28-D31+D32</f>
        <v>95</v>
      </c>
      <c r="E33" s="127" t="s">
        <v>353</v>
      </c>
      <c r="F33" s="553" t="s">
        <v>354</v>
      </c>
      <c r="G33" s="53">
        <f>G32-G31+G28</f>
        <v>46</v>
      </c>
      <c r="H33" s="53">
        <f>H32-H31+H28</f>
        <v>51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31</v>
      </c>
      <c r="H34" s="547">
        <f>IF((D33-H33)&gt;0,D33-H33,0)</f>
        <v>44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31</v>
      </c>
      <c r="H39" s="558">
        <f>IF(H34&gt;0,IF(D35+H34&lt;0,0,D35+H34),IF(D34-D35&lt;0,D35-D34,0))</f>
        <v>44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31</v>
      </c>
      <c r="H41" s="52">
        <f>IF(D39=0,IF(H39-H40&gt;0,H39-H40+D40,0),IF(D39-D40&lt;0,D40-D39+H40,0))</f>
        <v>44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77</v>
      </c>
      <c r="D42" s="53">
        <f>D33+D35+D39</f>
        <v>95</v>
      </c>
      <c r="E42" s="128" t="s">
        <v>380</v>
      </c>
      <c r="F42" s="129" t="s">
        <v>381</v>
      </c>
      <c r="G42" s="53">
        <f>G39+G33</f>
        <v>77</v>
      </c>
      <c r="H42" s="53">
        <f>H39+H33</f>
        <v>95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881</v>
      </c>
      <c r="C48" s="427" t="s">
        <v>382</v>
      </c>
      <c r="D48" s="584" t="s">
        <v>870</v>
      </c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879</v>
      </c>
      <c r="G49" s="562"/>
      <c r="H49" s="562"/>
    </row>
    <row r="50" spans="1:8" ht="12.75" customHeight="1">
      <c r="A50" s="560"/>
      <c r="B50" s="561"/>
      <c r="C50" s="428"/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B49" sqref="B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31.12.2013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70</v>
      </c>
      <c r="D10" s="54">
        <v>71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-106</v>
      </c>
      <c r="D11" s="54">
        <v>-113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-33</v>
      </c>
      <c r="D13" s="54">
        <v>-34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-7</v>
      </c>
      <c r="D14" s="54">
        <v>19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-79</v>
      </c>
      <c r="D20" s="55">
        <f>SUM(D10:D19)</f>
        <v>-61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-79</v>
      </c>
      <c r="D43" s="55">
        <f>D42+D32+D20</f>
        <v>-61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245</v>
      </c>
      <c r="D44" s="132">
        <v>306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166</v>
      </c>
      <c r="D45" s="55">
        <f>D44+D43</f>
        <v>245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166</v>
      </c>
      <c r="D46" s="56">
        <f>D45</f>
        <v>245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5">
      <selection activeCell="A38" sqref="A38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31.12.2013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2</v>
      </c>
      <c r="E11" s="58">
        <f>'справка №1-БАЛАНС'!H20</f>
        <v>63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-44</v>
      </c>
      <c r="K11" s="60"/>
      <c r="L11" s="344">
        <f>SUM(C11:K11)</f>
        <v>1831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2</v>
      </c>
      <c r="E15" s="61">
        <f t="shared" si="2"/>
        <v>63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-44</v>
      </c>
      <c r="K15" s="61">
        <f t="shared" si="2"/>
        <v>0</v>
      </c>
      <c r="L15" s="344">
        <f t="shared" si="1"/>
        <v>1831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-31</v>
      </c>
      <c r="K16" s="60"/>
      <c r="L16" s="344">
        <f t="shared" si="1"/>
        <v>-31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18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18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>
        <v>18</v>
      </c>
      <c r="F22" s="185"/>
      <c r="G22" s="185"/>
      <c r="H22" s="185"/>
      <c r="I22" s="185"/>
      <c r="J22" s="185"/>
      <c r="K22" s="185"/>
      <c r="L22" s="344">
        <f t="shared" si="1"/>
        <v>18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2</v>
      </c>
      <c r="E29" s="59">
        <f t="shared" si="6"/>
        <v>81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-75</v>
      </c>
      <c r="K29" s="59">
        <f t="shared" si="6"/>
        <v>0</v>
      </c>
      <c r="L29" s="344">
        <f t="shared" si="1"/>
        <v>1818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2</v>
      </c>
      <c r="E32" s="59">
        <f t="shared" si="7"/>
        <v>81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-75</v>
      </c>
      <c r="K32" s="59">
        <f t="shared" si="7"/>
        <v>0</v>
      </c>
      <c r="L32" s="344">
        <f t="shared" si="1"/>
        <v>1818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92" t="s">
        <v>874</v>
      </c>
      <c r="E38" s="592"/>
      <c r="F38" s="592"/>
      <c r="G38" s="592"/>
      <c r="H38" s="592"/>
      <c r="I38" s="592"/>
      <c r="J38" s="15" t="s">
        <v>873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46" right="0.2" top="0.72" bottom="0.4" header="0.5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F18" sqref="F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"Форуком Фонд Имоти" АДСИЦ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603" t="s">
        <v>5</v>
      </c>
      <c r="B3" s="604"/>
      <c r="C3" s="606" t="str">
        <f>'справка №1-БАЛАНС'!E5</f>
        <v> Към 31.12.2013 г.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8" t="s">
        <v>464</v>
      </c>
      <c r="B5" s="609"/>
      <c r="C5" s="612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1" t="s">
        <v>529</v>
      </c>
      <c r="R5" s="601" t="s">
        <v>530</v>
      </c>
    </row>
    <row r="6" spans="1:18" s="100" customFormat="1" ht="48">
      <c r="A6" s="610"/>
      <c r="B6" s="611"/>
      <c r="C6" s="61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2"/>
      <c r="R6" s="60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8</v>
      </c>
      <c r="L14" s="65">
        <v>2</v>
      </c>
      <c r="M14" s="65"/>
      <c r="N14" s="74">
        <f t="shared" si="4"/>
        <v>10</v>
      </c>
      <c r="O14" s="65"/>
      <c r="P14" s="65"/>
      <c r="Q14" s="74">
        <f t="shared" si="0"/>
        <v>10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8</v>
      </c>
      <c r="L17" s="75">
        <f>SUM(L9:L16)</f>
        <v>2</v>
      </c>
      <c r="M17" s="75">
        <f>SUM(M9:M16)</f>
        <v>0</v>
      </c>
      <c r="N17" s="74">
        <f t="shared" si="4"/>
        <v>10</v>
      </c>
      <c r="O17" s="75">
        <f>SUM(O9:O16)</f>
        <v>0</v>
      </c>
      <c r="P17" s="75">
        <f>SUM(P9:P16)</f>
        <v>0</v>
      </c>
      <c r="Q17" s="74">
        <f t="shared" si="5"/>
        <v>10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255</v>
      </c>
      <c r="E18" s="187">
        <f>55+106</f>
        <v>161</v>
      </c>
      <c r="F18" s="187">
        <v>21</v>
      </c>
      <c r="G18" s="74">
        <f t="shared" si="2"/>
        <v>395</v>
      </c>
      <c r="H18" s="63">
        <v>18</v>
      </c>
      <c r="I18" s="63"/>
      <c r="J18" s="74">
        <f t="shared" si="3"/>
        <v>413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413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265</v>
      </c>
      <c r="E40" s="438">
        <f>E17+E18+E19+E25+E38+E39</f>
        <v>161</v>
      </c>
      <c r="F40" s="438">
        <f aca="true" t="shared" si="13" ref="F40:R40">F17+F18+F19+F25+F38+F39</f>
        <v>21</v>
      </c>
      <c r="G40" s="438">
        <f t="shared" si="13"/>
        <v>405</v>
      </c>
      <c r="H40" s="438">
        <f t="shared" si="13"/>
        <v>18</v>
      </c>
      <c r="I40" s="438">
        <f t="shared" si="13"/>
        <v>0</v>
      </c>
      <c r="J40" s="438">
        <f t="shared" si="13"/>
        <v>423</v>
      </c>
      <c r="K40" s="438">
        <f t="shared" si="13"/>
        <v>8</v>
      </c>
      <c r="L40" s="438">
        <f t="shared" si="13"/>
        <v>2</v>
      </c>
      <c r="M40" s="438">
        <f t="shared" si="13"/>
        <v>0</v>
      </c>
      <c r="N40" s="438">
        <f t="shared" si="13"/>
        <v>10</v>
      </c>
      <c r="O40" s="438">
        <f t="shared" si="13"/>
        <v>0</v>
      </c>
      <c r="P40" s="438">
        <f t="shared" si="13"/>
        <v>0</v>
      </c>
      <c r="Q40" s="438">
        <f t="shared" si="13"/>
        <v>10</v>
      </c>
      <c r="R40" s="438">
        <f t="shared" si="13"/>
        <v>413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884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98"/>
      <c r="L44" s="598"/>
      <c r="M44" s="598"/>
      <c r="N44" s="598"/>
      <c r="O44" s="599" t="s">
        <v>872</v>
      </c>
      <c r="P44" s="600"/>
      <c r="Q44" s="600"/>
      <c r="R44" s="600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C5:C6"/>
    <mergeCell ref="J5:J6"/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C109" sqref="C109:F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31.12.2013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17</v>
      </c>
      <c r="D28" s="108">
        <v>17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19</v>
      </c>
      <c r="D43" s="104">
        <f>D24+D28+D29+D31+D30+D32+D33+D38</f>
        <v>19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19</v>
      </c>
      <c r="D44" s="103">
        <f>D43+D21+D19+D9</f>
        <v>19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115</v>
      </c>
      <c r="D85" s="104">
        <f>SUM(D86:D90)+D94</f>
        <v>115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10</v>
      </c>
      <c r="D87" s="108">
        <v>10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116</v>
      </c>
      <c r="D96" s="104">
        <f>D85+D80+D75+D71+D95</f>
        <v>116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116</v>
      </c>
      <c r="D97" s="104">
        <f>D96+D68+D66</f>
        <v>116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0</v>
      </c>
      <c r="D104" s="108">
        <v>0</v>
      </c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880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4">
      <selection activeCell="C22" sqref="C22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31.12.2013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880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B151" sqref="B151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31.12.2013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ser1</cp:lastModifiedBy>
  <cp:lastPrinted>2014-03-27T07:50:47Z</cp:lastPrinted>
  <dcterms:created xsi:type="dcterms:W3CDTF">2000-06-29T12:02:40Z</dcterms:created>
  <dcterms:modified xsi:type="dcterms:W3CDTF">2014-03-27T08:05:10Z</dcterms:modified>
  <cp:category/>
  <cp:version/>
  <cp:contentType/>
  <cp:contentStatus/>
</cp:coreProperties>
</file>