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<sst xmlns="http://schemas.openxmlformats.org/spreadsheetml/2006/main" count="4322" uniqueCount="1003">
  <si>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</si>
  <si>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</si>
  <si>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</si>
  <si>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</si>
  <si>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</si>
  <si>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</si>
  <si>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</si>
  <si>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</si>
  <si>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</si>
  <si>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</si>
  <si>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</si>
  <si>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</si>
  <si>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</si>
  <si>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</si>
  <si>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</si>
  <si>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</si>
  <si>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</si>
  <si>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</si>
  <si>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</si>
  <si>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</si>
  <si>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</si>
  <si>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</si>
  <si>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</si>
  <si>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</si>
  <si>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</si>
  <si>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</si>
  <si>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</si>
  <si>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</si>
  <si>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</si>
  <si>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</si>
  <si>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</si>
  <si>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</si>
  <si>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</si>
  <si>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</si>
  <si>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</si>
  <si>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</si>
  <si>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</si>
  <si>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</si>
  <si>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</si>
  <si>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</si>
  <si>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</si>
  <si>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</si>
  <si>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</si>
  <si>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</si>
  <si>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</si>
  <si>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</si>
  <si>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</si>
  <si>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</si>
  <si>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</si>
  <si>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</si>
  <si>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</si>
  <si>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</si>
  <si>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</si>
  <si>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</si>
  <si>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</si>
  <si>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</si>
  <si>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</si>
  <si>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</si>
  <si>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</si>
  <si>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</si>
  <si>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</si>
  <si>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</si>
  <si>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</si>
  <si>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</si>
  <si>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</si>
  <si>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</si>
  <si>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</si>
  <si>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</si>
  <si>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</si>
  <si>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</si>
  <si>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</si>
  <si>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</si>
  <si>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</si>
  <si>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</si>
  <si>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</si>
  <si>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</si>
  <si>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</si>
  <si>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</si>
  <si>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</si>
  <si>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</si>
  <si>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</si>
  <si>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</si>
  <si>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</si>
  <si>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</si>
  <si>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</si>
  <si>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</si>
  <si>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</si>
  <si>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</si>
  <si>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</si>
  <si>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</si>
  <si>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</si>
  <si>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</si>
  <si>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</si>
  <si>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</si>
  <si>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</si>
  <si>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</si>
  <si>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</si>
  <si>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</si>
  <si>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</si>
  <si>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</si>
  <si>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</si>
  <si>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</si>
  <si>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</si>
  <si>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</si>
  <si>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</si>
  <si>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</si>
  <si>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</si>
  <si>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</si>
  <si>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</si>
  <si>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</si>
  <si>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</si>
  <si>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</si>
  <si>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</si>
  <si>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</si>
  <si>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</si>
  <si>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</si>
  <si>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</si>
  <si>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</si>
  <si>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</si>
  <si>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</si>
  <si>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</si>
  <si>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</si>
  <si>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</si>
  <si>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</si>
  <si>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</si>
  <si>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</si>
  <si>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</si>
  <si>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</si>
  <si>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</si>
  <si>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</si>
  <si>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</si>
  <si>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</si>
  <si>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</si>
  <si>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</si>
  <si>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</si>
  <si>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</si>
  <si>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</si>
  <si>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</si>
  <si>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</si>
  <si>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</si>
  <si>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</si>
  <si>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</si>
  <si>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</si>
  <si>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</si>
  <si>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</si>
  <si>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</si>
  <si>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</si>
  <si>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</si>
  <si>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</si>
  <si>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</si>
  <si>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</si>
  <si>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</si>
  <si>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</si>
  <si>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</si>
  <si>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</si>
  <si>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</si>
  <si>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</si>
  <si>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</si>
  <si>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</si>
  <si>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</si>
  <si>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</si>
  <si>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</si>
  <si>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</si>
  <si>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</si>
  <si>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</si>
  <si>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</si>
  <si>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</si>
  <si>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</si>
  <si>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</si>
  <si>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</si>
  <si>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</si>
  <si>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</si>
  <si>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</si>
  <si>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</si>
  <si>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</si>
  <si>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</si>
  <si>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</si>
  <si>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</si>
  <si>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</si>
  <si>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</si>
  <si>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</si>
  <si>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</si>
  <si>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</si>
  <si>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</si>
  <si>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</si>
  <si>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</si>
  <si>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</si>
  <si>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</si>
  <si>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</si>
  <si>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</si>
  <si>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</si>
  <si>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</si>
  <si>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</si>
  <si>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</si>
  <si>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</si>
  <si>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</si>
  <si>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</si>
  <si>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</si>
  <si>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</si>
  <si>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</si>
  <si>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</si>
  <si>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</si>
  <si>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</si>
  <si>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</si>
  <si>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</si>
  <si>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</si>
  <si>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</si>
  <si>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</si>
  <si>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</si>
  <si>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</si>
  <si>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</si>
  <si>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</si>
  <si>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</si>
  <si>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</si>
  <si>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</si>
  <si>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</si>
  <si>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</si>
  <si>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</si>
  <si>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</si>
  <si>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</si>
  <si>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</si>
  <si>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</si>
  <si>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</si>
  <si>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</si>
  <si>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</si>
  <si>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</si>
  <si>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</si>
  <si>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</si>
  <si>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</si>
  <si>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</si>
  <si>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</si>
  <si>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</si>
  <si>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</si>
  <si>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</si>
  <si>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</si>
  <si>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</si>
  <si>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</si>
  <si>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</si>
  <si>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</si>
  <si>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</si>
  <si>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</si>
  <si>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</si>
  <si>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</si>
  <si>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</si>
  <si>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</si>
  <si>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</si>
  <si>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</si>
  <si>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</si>
  <si>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</si>
  <si>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</si>
  <si>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</si>
  <si>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</si>
  <si>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</si>
  <si>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</si>
  <si>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</si>
  <si>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</si>
  <si>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</si>
  <si>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</si>
  <si>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</si>
  <si>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</si>
  <si>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</si>
  <si>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</si>
  <si>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</si>
  <si>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</si>
  <si>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</si>
  <si>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</si>
  <si>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</si>
  <si>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</si>
  <si>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</si>
  <si>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</si>
  <si>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</si>
  <si>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</si>
  <si>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</si>
  <si>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</si>
  <si>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</si>
  <si>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</si>
  <si>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</si>
  <si>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</si>
  <si>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</si>
  <si>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</si>
  <si>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</si>
  <si>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</si>
  <si>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</si>
  <si>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</si>
  <si>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</si>
  <si>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</si>
  <si>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</si>
  <si>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</si>
  <si>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</si>
  <si>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</si>
  <si>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</si>
  <si>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</si>
  <si>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</si>
  <si>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</si>
  <si>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</si>
  <si>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</si>
  <si>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</si>
  <si>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</si>
  <si>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</si>
  <si>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</si>
  <si>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</si>
  <si>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</si>
  <si>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</si>
  <si>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</si>
  <si>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</si>
  <si>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</si>
  <si>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</si>
  <si>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</si>
  <si>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</si>
  <si>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</si>
  <si>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</si>
  <si>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</si>
  <si>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</si>
  <si>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</si>
  <si>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</si>
  <si>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</si>
  <si>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</si>
  <si>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</si>
  <si>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</si>
  <si>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</si>
  <si>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</si>
  <si>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</si>
  <si>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</si>
  <si>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</si>
  <si>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</si>
  <si>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</si>
  <si>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</si>
  <si>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</si>
  <si>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</si>
  <si>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</si>
  <si>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</si>
  <si>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</si>
  <si>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</si>
  <si>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</si>
  <si>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</si>
  <si>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</si>
  <si>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</si>
  <si>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</si>
  <si>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</si>
  <si>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</si>
  <si>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</si>
  <si>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</si>
  <si>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</si>
  <si>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</si>
  <si>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</si>
  <si>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</si>
  <si>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</si>
  <si>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</si>
  <si>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</si>
  <si>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</si>
  <si>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</si>
  <si>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</si>
  <si>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</si>
  <si>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</si>
  <si>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</si>
  <si>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</si>
  <si>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</si>
  <si>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</si>
  <si>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</si>
  <si>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</si>
  <si>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</si>
  <si>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</si>
  <si>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</si>
  <si>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</si>
  <si>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</si>
  <si>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</si>
  <si>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</si>
  <si>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</si>
  <si>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</si>
  <si>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</si>
  <si>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</si>
  <si>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</si>
  <si>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</si>
  <si>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</si>
  <si>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</si>
  <si>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</si>
  <si>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</si>
  <si>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</si>
  <si>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</si>
  <si>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</si>
  <si>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</si>
  <si>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</si>
  <si>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</si>
  <si>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</si>
  <si>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</si>
  <si>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</si>
  <si>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</si>
  <si>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</si>
  <si>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</si>
  <si>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</si>
  <si>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</si>
  <si>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</si>
  <si>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</si>
  <si>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</si>
  <si>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</si>
  <si>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</si>
  <si>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</si>
  <si>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</si>
  <si>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</si>
  <si>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</si>
  <si>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</si>
  <si>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</si>
  <si>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</si>
  <si>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</si>
  <si>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</si>
  <si>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</si>
  <si>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</si>
  <si>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</si>
  <si>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</si>
  <si>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</si>
  <si>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</si>
  <si>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</si>
  <si>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</si>
  <si>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</si>
  <si>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</si>
  <si>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</si>
  <si>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</si>
  <si>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</si>
  <si>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</si>
  <si>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</si>
  <si>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</si>
  <si>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</si>
  <si>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</si>
  <si>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</si>
  <si>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</si>
  <si>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</si>
  <si>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</si>
  <si>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</si>
  <si>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</si>
  <si>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</si>
  <si>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</si>
  <si>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</si>
  <si>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</si>
  <si>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</si>
  <si>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</si>
  <si>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</si>
  <si>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</si>
  <si>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</si>
  <si>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</si>
  <si>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</si>
  <si>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</si>
  <si>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</si>
  <si>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</si>
  <si>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</si>
  <si>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</si>
  <si>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</si>
  <si>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</si>
  <si>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</si>
  <si>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</si>
  <si>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</si>
  <si>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</si>
  <si>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</si>
  <si>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</si>
  <si>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</si>
  <si>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</si>
  <si>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</si>
  <si>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</si>
  <si>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</si>
  <si>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</si>
  <si>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</si>
  <si>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</si>
  <si>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</si>
  <si>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</si>
  <si>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</si>
  <si>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</si>
  <si>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</si>
  <si>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</si>
  <si>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</si>
  <si>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</si>
  <si>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</si>
  <si>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</si>
  <si>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</si>
  <si>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</si>
  <si>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</si>
  <si>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</si>
  <si>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</si>
  <si>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</si>
  <si>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</si>
  <si>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</si>
  <si>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</si>
  <si>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</si>
  <si>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</si>
  <si>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</si>
  <si>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</si>
  <si>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</si>
  <si>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</si>
  <si>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</si>
  <si>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</si>
  <si>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</si>
  <si>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</si>
  <si>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</si>
  <si>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</si>
  <si>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</si>
  <si>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</si>
  <si>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</si>
  <si>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</si>
  <si>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</si>
  <si>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</si>
  <si>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</si>
  <si>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</si>
  <si>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</si>
  <si>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</si>
  <si>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</si>
  <si>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</si>
  <si>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</si>
  <si>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</si>
  <si>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</si>
  <si>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</si>
  <si>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</si>
  <si>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</si>
  <si>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</si>
  <si>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</si>
  <si>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</si>
  <si>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</si>
  <si>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</si>
  <si>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</si>
  <si>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</si>
  <si>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</si>
  <si>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</si>
  <si>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</si>
  <si>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</si>
  <si>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</si>
  <si>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</si>
  <si>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</si>
  <si>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</si>
  <si>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</si>
  <si>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</si>
  <si>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</si>
  <si>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</si>
  <si>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</si>
  <si>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</si>
  <si>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</si>
  <si>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</si>
  <si>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</si>
  <si>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</si>
  <si>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</si>
  <si>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</si>
  <si>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</si>
  <si>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</si>
  <si>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</si>
  <si>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</si>
  <si>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</si>
  <si>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</si>
  <si>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</si>
  <si>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</si>
  <si>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</si>
  <si>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</si>
  <si>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</si>
  <si>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</si>
  <si>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</si>
  <si>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</si>
  <si>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</si>
  <si>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</si>
  <si>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</si>
  <si>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</si>
  <si>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</si>
  <si>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</si>
  <si>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</si>
  <si>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</si>
  <si>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</si>
  <si>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</si>
  <si>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</si>
  <si>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</si>
  <si>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</si>
  <si>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</si>
  <si>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</si>
  <si>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</si>
  <si>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</si>
  <si>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</si>
  <si>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</si>
  <si>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</si>
  <si>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</si>
  <si>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</si>
  <si>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</si>
  <si>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</si>
  <si>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</si>
  <si>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</si>
  <si>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</si>
  <si>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</si>
  <si>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</si>
  <si>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</si>
  <si>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</si>
  <si>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</si>
  <si>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</si>
  <si>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</si>
  <si>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</si>
  <si>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</si>
  <si>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</si>
  <si>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</si>
  <si>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</si>
  <si>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</si>
  <si>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</si>
  <si>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</si>
  <si>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</si>
  <si>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</si>
  <si>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</si>
  <si>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</si>
  <si>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</si>
  <si>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</si>
  <si>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</si>
  <si>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</si>
  <si>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</si>
  <si>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</si>
  <si>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</si>
  <si>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</si>
  <si>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</si>
  <si>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</si>
  <si>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</si>
  <si>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</si>
  <si>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</si>
  <si>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</si>
  <si>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</si>
  <si>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</si>
  <si>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</si>
  <si>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</si>
  <si>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</si>
  <si>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</si>
  <si>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</si>
  <si>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</si>
  <si>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</si>
  <si>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</si>
  <si>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</si>
  <si>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</si>
  <si>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</si>
  <si>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</si>
  <si>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</si>
  <si>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</si>
  <si>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</si>
  <si>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</si>
  <si>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</si>
  <si>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</si>
  <si>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</si>
  <si>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</si>
  <si>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</si>
  <si>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</si>
  <si>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</si>
  <si>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</si>
  <si>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</si>
  <si>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</si>
  <si>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</si>
  <si>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</si>
  <si>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</si>
  <si>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</si>
  <si>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</si>
  <si>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</si>
  <si>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</si>
  <si>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</si>
  <si>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</si>
  <si>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</si>
  <si>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</si>
  <si>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</si>
  <si>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</si>
  <si>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</si>
  <si>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</si>
  <si>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</si>
  <si>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</si>
  <si>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</si>
  <si>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</si>
  <si>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</si>
  <si>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</si>
  <si>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</si>
  <si>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</si>
  <si>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</si>
  <si>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</si>
  <si>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</si>
  <si>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</si>
  <si>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</si>
  <si>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</si>
  <si>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</si>
  <si>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</si>
  <si>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</si>
  <si>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</si>
  <si>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</si>
  <si>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</si>
  <si>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</si>
  <si>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</si>
  <si>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</si>
  <si>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</si>
  <si>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</si>
  <si>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</si>
  <si>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</si>
  <si>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</si>
  <si>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</si>
  <si>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</si>
  <si>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</si>
  <si>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</si>
  <si>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</si>
  <si>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</si>
  <si>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</si>
  <si>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</si>
  <si>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</si>
  <si>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</si>
  <si>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</si>
  <si>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</si>
  <si>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</si>
  <si>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</si>
  <si>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</si>
  <si>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</si>
  <si>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</si>
  <si>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</si>
  <si>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</si>
  <si>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</si>
  <si>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</si>
  <si>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</si>
  <si>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</si>
  <si>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</si>
  <si>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</si>
  <si>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</si>
  <si>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</si>
  <si>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</si>
  <si>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</si>
  <si>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</si>
  <si>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</si>
  <si>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</si>
  <si>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</si>
  <si>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</si>
  <si>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</si>
  <si>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</si>
  <si>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</si>
  <si>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</si>
  <si>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</si>
  <si>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</si>
  <si>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</si>
  <si>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</si>
  <si>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</si>
  <si>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</si>
  <si>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</si>
  <si>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</si>
  <si>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</si>
  <si>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</si>
  <si>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</si>
  <si>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</si>
  <si>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</si>
  <si>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</si>
  <si>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</si>
  <si>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</si>
  <si>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</si>
  <si>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</si>
  <si>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</si>
  <si>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</si>
  <si>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</si>
  <si>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</si>
  <si>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</si>
  <si>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</si>
  <si>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</si>
  <si>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</si>
  <si>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</si>
  <si>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</si>
  <si>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</si>
  <si>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</si>
  <si>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</si>
  <si>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</si>
  <si>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</si>
  <si>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</si>
  <si>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</si>
  <si>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</si>
  <si>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</si>
  <si>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</si>
  <si>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</si>
  <si>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</si>
  <si>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</si>
  <si>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</si>
  <si>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</si>
  <si>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</si>
  <si>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</si>
  <si>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</si>
  <si>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</si>
  <si>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</si>
  <si>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</si>
  <si>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</si>
  <si>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</si>
  <si>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</si>
  <si>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</si>
  <si>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</si>
  <si>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</si>
  <si>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</si>
  <si>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</si>
  <si>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</si>
  <si>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</si>
  <si>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</si>
  <si>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</si>
  <si>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</si>
  <si>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</si>
  <si>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</si>
  <si>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</si>
  <si>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</si>
  <si>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</si>
  <si>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</si>
  <si>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</si>
  <si>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</si>
  <si>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</si>
  <si>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</si>
  <si>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</si>
  <si>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</si>
  <si>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</si>
  <si>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</si>
  <si>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</si>
  <si>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</si>
  <si>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</si>
  <si>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</si>
  <si>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</si>
  <si>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</si>
  <si>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</si>
  <si>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</si>
  <si>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</si>
  <si>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</si>
  <si>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</si>
  <si>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</si>
  <si>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</si>
  <si>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</si>
  <si>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</si>
  <si>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</si>
  <si>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</si>
  <si>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</si>
  <si>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</si>
  <si>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</si>
  <si>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</si>
  <si>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</si>
  <si>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</si>
  <si>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</si>
  <si>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</si>
  <si>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</si>
  <si>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</si>
  <si>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</si>
  <si>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</si>
  <si>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</si>
  <si>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</si>
  <si>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</si>
  <si>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</si>
  <si>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</si>
  <si>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</si>
  <si>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</si>
  <si>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</si>
  <si>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</si>
  <si>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</si>
  <si>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</si>
  <si>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</si>
  <si>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</si>
  <si>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</si>
  <si>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</si>
  <si>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</si>
  <si>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</si>
  <si>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</si>
  <si>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</si>
  <si>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</si>
  <si>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</si>
  <si>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</si>
  <si>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</si>
  <si>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</si>
  <si>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</si>
  <si>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</si>
  <si>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</si>
  <si>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</si>
  <si>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</si>
  <si>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</si>
  <si>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</si>
  <si>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</si>
  <si>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</si>
  <si>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</si>
  <si>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</si>
  <si>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</si>
  <si>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</si>
  <si>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</si>
  <si>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</si>
  <si>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</si>
  <si>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</si>
  <si>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</si>
  <si>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</si>
  <si>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</si>
  <si>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</si>
  <si>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</si>
  <si>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</si>
  <si>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</si>
  <si>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</si>
  <si>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</si>
  <si>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</si>
  <si>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</si>
  <si>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</si>
  <si>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</si>
  <si>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</si>
  <si>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</si>
  <si>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</si>
  <si>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</si>
  <si>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</si>
  <si>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</si>
  <si>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</si>
  <si>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</si>
  <si>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</si>
  <si>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</si>
  <si>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</si>
  <si>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</si>
  <si>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</si>
  <si>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</si>
  <si>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</si>
  <si>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</si>
  <si>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</si>
  <si>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</si>
  <si>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</si>
  <si>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</si>
  <si>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</si>
  <si>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</si>
  <si>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</si>
  <si>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</si>
  <si>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</si>
  <si>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</si>
  <si>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</si>
  <si>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</si>
  <si>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</si>
  <si>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</si>
  <si>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</si>
  <si>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</si>
  <si>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</si>
  <si>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</si>
  <si>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</si>
  <si>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</si>
  <si>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</si>
  <si>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</si>
  <si>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</si>
  <si>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</si>
  <si>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</si>
  <si>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</si>
  <si>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</si>
  <si>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</si>
  <si>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</si>
  <si>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</si>
  <si>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</si>
  <si>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</si>
  <si>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</si>
  <si>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</si>
  <si>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</si>
  <si>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</si>
  <si>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</si>
  <si>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</si>
  <si>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</si>
  <si>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</si>
  <si>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</si>
  <si>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</si>
  <si>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</si>
  <si>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</si>
  <si>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</si>
  <si>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</si>
  <si>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</si>
  <si>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</si>
  <si>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</si>
  <si>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</si>
  <si>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</si>
  <si>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</si>
  <si>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</si>
  <si>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</si>
  <si>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</si>
  <si>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</si>
  <si>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</si>
  <si>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</si>
  <si>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</si>
  <si>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</si>
  <si>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</si>
  <si>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</si>
  <si>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</si>
  <si>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</si>
  <si>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</si>
  <si>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</si>
  <si>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</si>
  <si>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</si>
  <si>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</si>
  <si>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</si>
  <si>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</si>
  <si>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</si>
  <si>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</si>
  <si>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</si>
  <si>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</si>
  <si>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</si>
  <si>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</si>
  <si>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</si>
  <si>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</si>
  <si>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</si>
  <si>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</si>
  <si>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</si>
  <si>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</si>
  <si>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</si>
  <si>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</si>
  <si>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</si>
  <si>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</si>
  <si>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</si>
  <si>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</si>
  <si>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</si>
  <si>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</si>
  <si>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</si>
  <si>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</si>
  <si>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</si>
  <si>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</si>
  <si>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</si>
  <si>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</si>
  <si>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</si>
  <si>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</si>
  <si>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</si>
  <si>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</si>
  <si>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</si>
  <si>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</si>
  <si>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</si>
  <si>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01.01.2019 г.</t>
  </si>
  <si>
    <t>гр. София, бул. Христо Ботев 57, ет. 3</t>
  </si>
  <si>
    <t>30.09.2019 г.</t>
  </si>
  <si>
    <t>16.10.2019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</si>
</sst>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16.10.2019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51475</v>
      </c>
      <c r="D6" s="674">
        <f aca="true" t="shared" si="0" ref="D6:D15">C6-E6</f>
        <v>0</v>
      </c>
      <c r="E6" s="673">
        <f>'1-Баланс'!G95</f>
        <v>51475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10072</v>
      </c>
      <c r="D7" s="674">
        <f t="shared" si="0"/>
        <v>9422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244</v>
      </c>
      <c r="D8" s="674">
        <f t="shared" si="0"/>
        <v>0</v>
      </c>
      <c r="E8" s="673">
        <f>ABS('2-Отчет за доходите'!C44)-ABS('2-Отчет за доходите'!G44)</f>
        <v>244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152</v>
      </c>
      <c r="D9" s="674">
        <f t="shared" si="0"/>
        <v>0</v>
      </c>
      <c r="E9" s="673">
        <f>'3-Отчет за паричния поток'!C45</f>
        <v>152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109</v>
      </c>
      <c r="D10" s="674">
        <f t="shared" si="0"/>
        <v>0</v>
      </c>
      <c r="E10" s="673">
        <f>'3-Отчет за паричния поток'!C46</f>
        <v>109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10072</v>
      </c>
      <c r="D11" s="674">
        <f t="shared" si="0"/>
        <v>0</v>
      </c>
      <c r="E11" s="673">
        <f>'4-Отчет за собствения капитал'!L34</f>
        <v>10072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0.21070811744386875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0.024225575853852262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0.005893292756563534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0.004740165128703254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1.2669584245076586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0.9319171295601261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0.9319171295601261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0.008181954661462243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0.008181954661462243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0.029646697388632872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0.022496357455075278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0.7360102744214085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4.110702938840349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0.8043322000971346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921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0.0914416203335981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0.7953367875647669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44.954397394136805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39060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39060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10798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1064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444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12306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108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109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12415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51475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244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4690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10072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20258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28081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28081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3869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8109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1285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13322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13322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51475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139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68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226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677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688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914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244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914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244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244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244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1158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688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1158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1158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1158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867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-121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-3113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-342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-2727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3947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3947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147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-720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-679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-1263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109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109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244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-158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-1966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4690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4690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1966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9986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9986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244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-158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-158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10072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10072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39060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39060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39060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39060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39060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39060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39060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39060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10798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1064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444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444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12306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12306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10798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1064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444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444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12306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12306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20258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20258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28081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3869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3869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8109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8109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1127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150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13322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41403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3869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3869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8109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8109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1127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150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13322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13322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20258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20258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28081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28081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G56" activeCellId="4" sqref="G68:G69 G62 G64:G65 G59:G60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39060</v>
      </c>
      <c r="D21" s="477">
        <v>39060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4446</v>
      </c>
      <c r="H28" s="596">
        <f>SUM(H29:H31)</f>
        <v>3742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4604-158</f>
        <v>4446</v>
      </c>
      <c r="H29" s="197">
        <v>5708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244</v>
      </c>
      <c r="H32" s="197">
        <v>862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4690</v>
      </c>
      <c r="H34" s="598">
        <f>H28+H32+H33</f>
        <v>4604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10072</v>
      </c>
      <c r="H37" s="600">
        <f>H26+H18+H34</f>
        <v>9986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20258</v>
      </c>
      <c r="H45" s="197">
        <v>20998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28081</v>
      </c>
      <c r="H50" s="596">
        <f>SUM(H44:H49)</f>
        <v>32733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39060</v>
      </c>
      <c r="D56" s="602">
        <f>D20+D21+D22+D28+D33+D46+D52+D54+D55</f>
        <v>39060</v>
      </c>
      <c r="E56" s="100" t="s">
        <v>850</v>
      </c>
      <c r="F56" s="99" t="s">
        <v>172</v>
      </c>
      <c r="G56" s="599">
        <f>G50+G52+G53+G54+G55</f>
        <v>28081</v>
      </c>
      <c r="H56" s="600">
        <f>H50+H52+H53+H54+H55</f>
        <v>32733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3869</v>
      </c>
      <c r="H59" s="197">
        <v>3741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8109</v>
      </c>
      <c r="H60" s="197">
        <v>4197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1285</v>
      </c>
      <c r="H61" s="596">
        <f>SUM(H62:H68)</f>
        <v>4277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962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13</f>
        <v>13</v>
      </c>
      <c r="H68" s="197">
        <v>3234</v>
      </c>
    </row>
    <row r="69" spans="1:8" ht="15.75">
      <c r="A69" s="89" t="s">
        <v>210</v>
      </c>
      <c r="B69" s="91" t="s">
        <v>211</v>
      </c>
      <c r="C69" s="197">
        <f>10813-15</f>
        <v>10798</v>
      </c>
      <c r="D69" s="196">
        <v>14745</v>
      </c>
      <c r="E69" s="201" t="s">
        <v>79</v>
      </c>
      <c r="F69" s="93" t="s">
        <v>216</v>
      </c>
      <c r="G69" s="197">
        <v>59</v>
      </c>
      <c r="H69" s="197">
        <v>59</v>
      </c>
    </row>
    <row r="70" spans="1:8" ht="15.75">
      <c r="A70" s="89" t="s">
        <v>214</v>
      </c>
      <c r="B70" s="91" t="s">
        <v>215</v>
      </c>
      <c r="C70" s="197">
        <v>1064</v>
      </c>
      <c r="D70" s="196">
        <v>1027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13322</v>
      </c>
      <c r="H71" s="598">
        <f>H59+H60+H61+H69+H70</f>
        <v>12274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444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12306</v>
      </c>
      <c r="D76" s="598">
        <f>SUM(D68:D75)</f>
        <v>15781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13322</v>
      </c>
      <c r="H79" s="600">
        <f>H71+H73+H75+H77</f>
        <v>12274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108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109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12415</v>
      </c>
      <c r="D94" s="602">
        <f>D65+D76+D85+D92+D93</f>
        <v>15933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51475</v>
      </c>
      <c r="D95" s="604">
        <f>D94+D56</f>
        <v>54993</v>
      </c>
      <c r="E95" s="229" t="s">
        <v>942</v>
      </c>
      <c r="F95" s="489" t="s">
        <v>268</v>
      </c>
      <c r="G95" s="603">
        <f>G37+G40+G56+G79</f>
        <v>51475</v>
      </c>
      <c r="H95" s="604">
        <f>H37+H40+H56+H79</f>
        <v>54993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16.10.2019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139</v>
      </c>
      <c r="D13" s="316">
        <v>107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688</v>
      </c>
      <c r="H14" s="316">
        <v>1160</v>
      </c>
    </row>
    <row r="15" spans="1:8" ht="15.75">
      <c r="A15" s="194" t="s">
        <v>287</v>
      </c>
      <c r="B15" s="190" t="s">
        <v>288</v>
      </c>
      <c r="C15" s="316">
        <v>16</v>
      </c>
      <c r="D15" s="316">
        <v>14</v>
      </c>
      <c r="E15" s="245" t="s">
        <v>79</v>
      </c>
      <c r="F15" s="240" t="s">
        <v>289</v>
      </c>
      <c r="G15" s="316">
        <v>470</v>
      </c>
      <c r="H15" s="316">
        <v>93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1</v>
      </c>
      <c r="E16" s="236" t="s">
        <v>52</v>
      </c>
      <c r="F16" s="264" t="s">
        <v>292</v>
      </c>
      <c r="G16" s="628">
        <f>SUM(G12:G15)</f>
        <v>1158</v>
      </c>
      <c r="H16" s="629">
        <f>SUM(H12:H15)</f>
        <v>1253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68</v>
      </c>
      <c r="D19" s="316">
        <v>127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226</v>
      </c>
      <c r="D22" s="629">
        <f>SUM(D12:D18)+D19</f>
        <v>249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677</v>
      </c>
      <c r="D25" s="316">
        <v>992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688</v>
      </c>
      <c r="D29" s="629">
        <f>SUM(D25:D28)</f>
        <v>1005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914</v>
      </c>
      <c r="D31" s="635">
        <f>D29+D22</f>
        <v>1254</v>
      </c>
      <c r="E31" s="251" t="s">
        <v>824</v>
      </c>
      <c r="F31" s="266" t="s">
        <v>331</v>
      </c>
      <c r="G31" s="253">
        <f>G16+G18+G27</f>
        <v>1158</v>
      </c>
      <c r="H31" s="254">
        <f>H16+H18+H27</f>
        <v>1253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914</v>
      </c>
      <c r="D36" s="637">
        <f>D31-D34+D35</f>
        <v>1254</v>
      </c>
      <c r="E36" s="262" t="s">
        <v>346</v>
      </c>
      <c r="F36" s="256" t="s">
        <v>347</v>
      </c>
      <c r="G36" s="267">
        <f>G35-G34+G31</f>
        <v>1158</v>
      </c>
      <c r="H36" s="268">
        <f>H35-H34+H31</f>
        <v>1253</v>
      </c>
    </row>
    <row r="37" spans="1:8" ht="15.75">
      <c r="A37" s="261" t="s">
        <v>348</v>
      </c>
      <c r="B37" s="231" t="s">
        <v>349</v>
      </c>
      <c r="C37" s="634">
        <f>IF((G36-C36)&gt;0,G36-C36,0)</f>
        <v>244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</v>
      </c>
    </row>
    <row r="45" spans="1:8" ht="16.5" thickBot="1">
      <c r="A45" s="270" t="s">
        <v>371</v>
      </c>
      <c r="B45" s="271" t="s">
        <v>372</v>
      </c>
      <c r="C45" s="630">
        <f>C36+C38+C42</f>
        <v>1158</v>
      </c>
      <c r="D45" s="631">
        <f>D36+D38+D42</f>
        <v>1254</v>
      </c>
      <c r="E45" s="270" t="s">
        <v>373</v>
      </c>
      <c r="F45" s="272" t="s">
        <v>374</v>
      </c>
      <c r="G45" s="630">
        <f>G42+G36</f>
        <v>1158</v>
      </c>
      <c r="H45" s="631">
        <f>H42+H36</f>
        <v>1254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16.10.2019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867</v>
      </c>
      <c r="D11" s="197">
        <v>1534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-121</v>
      </c>
      <c r="D12" s="197">
        <v>-63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7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-3113</v>
      </c>
      <c r="D15" s="197">
        <v>-224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3-345</f>
        <v>-342</v>
      </c>
      <c r="D20" s="197">
        <f>121-215</f>
        <v>-94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-2727</v>
      </c>
      <c r="D21" s="659">
        <f>SUM(D11:D20)</f>
        <v>1135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3947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3947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147</v>
      </c>
      <c r="D37" s="197">
        <v>181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-720</v>
      </c>
      <c r="D38" s="197">
        <v>-910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-679</v>
      </c>
      <c r="D40" s="197">
        <v>-1049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197">
        <v>-13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-1263</v>
      </c>
      <c r="D43" s="661">
        <f>SUM(D35:D42)</f>
        <v>-1791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</v>
      </c>
      <c r="D44" s="307">
        <f>D43+D33+D21</f>
        <v>-656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797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109</v>
      </c>
      <c r="D46" s="311">
        <f>D45+D44</f>
        <v>141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109</v>
      </c>
      <c r="D47" s="298">
        <v>141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16.10.2019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6570</v>
      </c>
      <c r="J13" s="584">
        <f>'1-Баланс'!H30+'1-Баланс'!H33</f>
        <v>-1966</v>
      </c>
      <c r="K13" s="585"/>
      <c r="L13" s="584">
        <f>SUM(C13:K13)</f>
        <v>9986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6570</v>
      </c>
      <c r="J17" s="653">
        <f t="shared" si="2"/>
        <v>-1966</v>
      </c>
      <c r="K17" s="653">
        <f t="shared" si="2"/>
        <v>0</v>
      </c>
      <c r="L17" s="584">
        <f t="shared" si="1"/>
        <v>9986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244</v>
      </c>
      <c r="J18" s="584">
        <f>+'1-Баланс'!G33</f>
        <v>0</v>
      </c>
      <c r="K18" s="585"/>
      <c r="L18" s="584">
        <f t="shared" si="1"/>
        <v>244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-158</v>
      </c>
      <c r="J19" s="168">
        <f>J20+J21</f>
        <v>0</v>
      </c>
      <c r="K19" s="168">
        <f t="shared" si="3"/>
        <v>0</v>
      </c>
      <c r="L19" s="584">
        <f t="shared" si="1"/>
        <v>-158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-158</v>
      </c>
      <c r="J20" s="316"/>
      <c r="K20" s="316"/>
      <c r="L20" s="584">
        <f>SUM(C20:K20)</f>
        <v>-158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-1966</v>
      </c>
      <c r="J22" s="316">
        <v>1966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4690</v>
      </c>
      <c r="J31" s="653">
        <f t="shared" si="6"/>
        <v>0</v>
      </c>
      <c r="K31" s="653">
        <f t="shared" si="6"/>
        <v>0</v>
      </c>
      <c r="L31" s="584">
        <f t="shared" si="1"/>
        <v>10072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4690</v>
      </c>
      <c r="J34" s="587">
        <f t="shared" si="7"/>
        <v>0</v>
      </c>
      <c r="K34" s="587">
        <f t="shared" si="7"/>
        <v>0</v>
      </c>
      <c r="L34" s="651">
        <f t="shared" si="1"/>
        <v>10072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16.10.2019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16.10.2019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39060</v>
      </c>
      <c r="E20" s="328"/>
      <c r="F20" s="328"/>
      <c r="G20" s="329">
        <f t="shared" si="2"/>
        <v>39060</v>
      </c>
      <c r="H20" s="328"/>
      <c r="I20" s="328"/>
      <c r="J20" s="329">
        <f t="shared" si="3"/>
        <v>39060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39060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39060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39060</v>
      </c>
      <c r="H42" s="349">
        <f t="shared" si="11"/>
        <v>0</v>
      </c>
      <c r="I42" s="349">
        <f t="shared" si="11"/>
        <v>0</v>
      </c>
      <c r="J42" s="349">
        <f t="shared" si="11"/>
        <v>39060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39060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16.10.2019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67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10813-15</f>
        <v>10798</v>
      </c>
      <c r="D30" s="368">
        <v>10798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1064</v>
      </c>
      <c r="D31" s="368">
        <v>1064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444</v>
      </c>
      <c r="D40" s="362">
        <f>SUM(D41:D44)</f>
        <v>444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444</v>
      </c>
      <c r="D44" s="368">
        <v>444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12306</v>
      </c>
      <c r="D45" s="438">
        <f>D26+D30+D31+D33+D32+D34+D35+D40</f>
        <v>12306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12306</v>
      </c>
      <c r="D46" s="444">
        <f>D45+D23+D21+D11</f>
        <v>12306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20258</v>
      </c>
      <c r="D58" s="138">
        <f>D59+D61</f>
        <v>0</v>
      </c>
      <c r="E58" s="136">
        <f t="shared" si="1"/>
        <v>20258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20258</v>
      </c>
      <c r="D59" s="197"/>
      <c r="E59" s="136">
        <f t="shared" si="1"/>
        <v>20258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28081</v>
      </c>
      <c r="D68" s="435">
        <f>D54+D58+D63+D64+D65+D66</f>
        <v>0</v>
      </c>
      <c r="E68" s="436">
        <f t="shared" si="1"/>
        <v>28081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3869</v>
      </c>
      <c r="D77" s="138">
        <f>D78+D80</f>
        <v>3869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3869</v>
      </c>
      <c r="D78" s="197">
        <v>3869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8109</v>
      </c>
      <c r="D82" s="138">
        <f>SUM(D83:D86)</f>
        <v>8109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8109</v>
      </c>
      <c r="D84" s="197">
        <v>8109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1127</v>
      </c>
      <c r="D87" s="134">
        <f>SUM(D88:D92)+D96</f>
        <v>1127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150</v>
      </c>
      <c r="D89" s="197">
        <v>150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962</v>
      </c>
      <c r="D90" s="197">
        <v>962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</v>
      </c>
      <c r="D94" s="197">
        <v>13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13322</v>
      </c>
      <c r="D98" s="433">
        <f>D87+D82+D77+D73+D97</f>
        <v>13322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41403</v>
      </c>
      <c r="D99" s="427">
        <f>D98+D70+D68</f>
        <v>13322</v>
      </c>
      <c r="E99" s="427">
        <f>E98+E70+E68</f>
        <v>28081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16.10.2019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16.10.2019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2019-10-17T09:00:12Z</dcterms:modified>
  <cp:category/>
  <cp:version/>
  <cp:contentType/>
  <cp:contentStatus/>
</cp:coreProperties>
</file>