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10" windowHeight="78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.1 България" sheetId="8" r:id="rId8"/>
    <sheet name="Справка 8.2 Латвия" sheetId="9" r:id="rId9"/>
    <sheet name="Справка 8.3 Беларус" sheetId="10" r:id="rId10"/>
    <sheet name="Справка 8.4 САЩ" sheetId="11" r:id="rId11"/>
    <sheet name="Контроли" sheetId="12" state="hidden" r:id="rId12"/>
    <sheet name="Показатели" sheetId="13" state="hidden" r:id="rId13"/>
    <sheet name="Danni" sheetId="14" state="hidden" r:id="rId14"/>
    <sheet name="Nomenklaturi" sheetId="15" state="hidden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доходите'!$A$1:$H$63</definedName>
    <definedName name="_xlnm.Print_Area" localSheetId="4">'4-Отчет за собствения капитал'!$A$1:$M$51</definedName>
    <definedName name="_xlnm.Print_Area" localSheetId="11">'Контроли'!$A$1:$G$15</definedName>
    <definedName name="_xlnm.Print_Area" localSheetId="0">'Начална'!$A$1:$B$29</definedName>
    <definedName name="_xlnm.Print_Area" localSheetId="12">'Показатели'!$A$1:$D$24</definedName>
    <definedName name="_xlnm.Print_Area" localSheetId="5">'Справка 6'!$A$1:$R$58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3" hidden="1">'Danni'!$A$1:$H$1294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1" hidden="1">'Контроли'!$A$1:$G$15</definedName>
    <definedName name="Z_07871067_5294_4FEE_88CE_4A4A5BC97EF0_.wvu.PrintArea" localSheetId="0" hidden="1">'Начална'!$A$1:$B$29</definedName>
    <definedName name="Z_07871067_5294_4FEE_88CE_4A4A5BC97EF0_.wvu.PrintArea" localSheetId="12" hidden="1">'Показатели'!$A$1:$D$24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3" hidden="1">'Danni'!$A$1:$H$1294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доходите'!$A$1:$H$63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1" hidden="1">'Контроли'!$A$1:$G$15</definedName>
    <definedName name="Z_17A0B690_90B4_478F_B629_540D801E18FD_.wvu.PrintArea" localSheetId="0" hidden="1">'Начална'!$A$1:$B$29</definedName>
    <definedName name="Z_17A0B690_90B4_478F_B629_540D801E18FD_.wvu.PrintArea" localSheetId="12" hidden="1">'Показатели'!$A$1:$D$24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3" hidden="1">'Danni'!$A$1:$H$1294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доходите'!$A$1:$H$63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1" hidden="1">'Контроли'!$A$1:$G$15</definedName>
    <definedName name="Z_F2D4D9F9_DE61_45A3_92A2_4E78F2B34B7F_.wvu.PrintArea" localSheetId="0" hidden="1">'Начална'!$A$1:$B$29</definedName>
    <definedName name="Z_F2D4D9F9_DE61_45A3_92A2_4E78F2B34B7F_.wvu.PrintArea" localSheetId="12" hidden="1">'Показатели'!$A$1:$D$24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fullCalcOnLoad="1"/>
</workbook>
</file>

<file path=xl/sharedStrings.xml><?xml version="1.0" encoding="utf-8"?>
<sst xmlns="http://schemas.openxmlformats.org/spreadsheetml/2006/main" count="4313" uniqueCount="974">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</sst>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39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10"/>
      <name val="Calibri"/>
      <family val="2"/>
    </font>
    <font>
      <sz val="12"/>
      <color indexed="3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39"/>
      <name val="Times New Roman"/>
      <family val="1"/>
    </font>
    <font>
      <sz val="12"/>
      <color indexed="2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3">
    <xf numFmtId="0" fontId="0" fillId="0" borderId="0" xfId="0" applyFont="1" applyAlignment="1">
      <alignment/>
    </xf>
    <xf numFmtId="0" fontId="3" fillId="0" borderId="10" xfId="80" applyFont="1" applyBorder="1" applyAlignment="1" applyProtection="1">
      <alignment horizontal="centerContinuous" vertical="center" wrapText="1"/>
      <protection/>
    </xf>
    <xf numFmtId="0" fontId="4" fillId="0" borderId="11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 wrapText="1"/>
      <protection/>
    </xf>
    <xf numFmtId="0" fontId="4" fillId="0" borderId="13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/>
      <protection/>
    </xf>
    <xf numFmtId="0" fontId="3" fillId="0" borderId="13" xfId="80" applyFont="1" applyBorder="1" applyAlignment="1" applyProtection="1">
      <alignment horizontal="centerContinuous" vertical="center"/>
      <protection/>
    </xf>
    <xf numFmtId="0" fontId="4" fillId="0" borderId="14" xfId="80" applyFont="1" applyBorder="1" applyAlignment="1" applyProtection="1">
      <alignment horizontal="right" vertical="center" wrapText="1"/>
      <protection/>
    </xf>
    <xf numFmtId="0" fontId="4" fillId="0" borderId="10" xfId="80" applyFont="1" applyBorder="1" applyAlignment="1" applyProtection="1">
      <alignment horizontal="left" vertical="center" wrapText="1"/>
      <protection/>
    </xf>
    <xf numFmtId="0" fontId="4" fillId="0" borderId="11" xfId="80" applyFont="1" applyBorder="1" applyAlignment="1" applyProtection="1">
      <alignment horizontal="left" vertical="center" wrapText="1"/>
      <protection/>
    </xf>
    <xf numFmtId="0" fontId="4" fillId="0" borderId="14" xfId="80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horizontal="center" vertical="center"/>
      <protection/>
    </xf>
    <xf numFmtId="0" fontId="4" fillId="0" borderId="0" xfId="74" applyFont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horizontal="center" vertical="center"/>
      <protection hidden="1"/>
    </xf>
    <xf numFmtId="0" fontId="4" fillId="0" borderId="0" xfId="74" applyFont="1" applyAlignment="1" applyProtection="1">
      <alignment vertical="center" wrapText="1"/>
      <protection/>
    </xf>
    <xf numFmtId="0" fontId="3" fillId="0" borderId="0" xfId="74" applyFont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 wrapText="1"/>
      <protection/>
    </xf>
    <xf numFmtId="0" fontId="4" fillId="0" borderId="0" xfId="78" applyFont="1" applyBorder="1" applyProtection="1">
      <alignment/>
      <protection/>
    </xf>
    <xf numFmtId="0" fontId="4" fillId="0" borderId="0" xfId="78" applyFont="1" applyBorder="1" applyAlignment="1" applyProtection="1">
      <alignment wrapText="1"/>
      <protection/>
    </xf>
    <xf numFmtId="0" fontId="6" fillId="0" borderId="0" xfId="78" applyFont="1" applyAlignment="1" applyProtection="1">
      <alignment horizontal="center"/>
      <protection/>
    </xf>
    <xf numFmtId="0" fontId="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vertical="center" wrapText="1"/>
      <protection/>
    </xf>
    <xf numFmtId="0" fontId="14" fillId="0" borderId="0" xfId="74" applyFont="1" applyBorder="1" applyAlignment="1" applyProtection="1">
      <alignment horizontal="centerContinuous" vertical="center"/>
      <protection/>
    </xf>
    <xf numFmtId="0" fontId="15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4" fillId="0" borderId="0" xfId="73" applyFont="1" applyProtection="1">
      <alignment/>
      <protection/>
    </xf>
    <xf numFmtId="0" fontId="1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/>
      <protection/>
    </xf>
    <xf numFmtId="0" fontId="4" fillId="0" borderId="0" xfId="7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2" applyFont="1" applyBorder="1" applyAlignment="1" applyProtection="1">
      <alignment vertical="justify" wrapText="1"/>
      <protection/>
    </xf>
    <xf numFmtId="0" fontId="4" fillId="0" borderId="0" xfId="74" applyFont="1" applyAlignment="1" applyProtection="1">
      <alignment vertical="top" wrapText="1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0" xfId="7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right" vertical="center"/>
      <protection hidden="1"/>
    </xf>
    <xf numFmtId="165" fontId="4" fillId="0" borderId="0" xfId="74" applyNumberFormat="1" applyFont="1" applyAlignment="1" applyProtection="1">
      <alignment horizontal="left" vertical="center"/>
      <protection/>
    </xf>
    <xf numFmtId="0" fontId="3" fillId="0" borderId="0" xfId="74" applyFont="1" applyAlignment="1" applyProtection="1">
      <alignment horizontal="center" vertical="center"/>
      <protection hidden="1"/>
    </xf>
    <xf numFmtId="0" fontId="4" fillId="0" borderId="0" xfId="74" applyFont="1" applyBorder="1" applyAlignment="1" applyProtection="1">
      <alignment vertical="center"/>
      <protection hidden="1"/>
    </xf>
    <xf numFmtId="0" fontId="3" fillId="0" borderId="0" xfId="7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left" vertical="center"/>
      <protection hidden="1"/>
    </xf>
    <xf numFmtId="0" fontId="3" fillId="0" borderId="0" xfId="7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 vertical="center"/>
      <protection/>
    </xf>
    <xf numFmtId="0" fontId="4" fillId="0" borderId="0" xfId="74" applyFont="1" applyBorder="1" applyAlignment="1" applyProtection="1">
      <alignment horizontal="centerContinuous" vertical="center"/>
      <protection hidden="1"/>
    </xf>
    <xf numFmtId="0" fontId="4" fillId="0" borderId="0" xfId="7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74" applyNumberFormat="1" applyFont="1" applyAlignment="1" applyProtection="1">
      <alignment horizontal="left" vertical="center" wrapText="1"/>
      <protection/>
    </xf>
    <xf numFmtId="0" fontId="4" fillId="0" borderId="0" xfId="74" applyFont="1" applyBorder="1" applyAlignment="1" applyProtection="1">
      <alignment horizontal="righ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Alignment="1" applyProtection="1">
      <alignment horizontal="center"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0" fontId="4" fillId="0" borderId="0" xfId="74" applyFont="1" applyAlignment="1" applyProtection="1">
      <alignment vertical="center"/>
      <protection/>
    </xf>
    <xf numFmtId="0" fontId="3" fillId="0" borderId="15" xfId="74" applyFont="1" applyBorder="1" applyAlignment="1" applyProtection="1">
      <alignment horizontal="center" vertical="center"/>
      <protection/>
    </xf>
    <xf numFmtId="0" fontId="3" fillId="0" borderId="16" xfId="74" applyFont="1" applyBorder="1" applyAlignment="1" applyProtection="1">
      <alignment horizontal="center" vertical="top" wrapText="1"/>
      <protection/>
    </xf>
    <xf numFmtId="14" fontId="3" fillId="0" borderId="16" xfId="74" applyNumberFormat="1" applyFont="1" applyBorder="1" applyAlignment="1" applyProtection="1">
      <alignment horizontal="center" vertical="center" wrapText="1"/>
      <protection/>
    </xf>
    <xf numFmtId="14" fontId="3" fillId="0" borderId="17" xfId="74" applyNumberFormat="1" applyFont="1" applyBorder="1" applyAlignment="1" applyProtection="1">
      <alignment horizontal="center" vertical="center" wrapText="1"/>
      <protection/>
    </xf>
    <xf numFmtId="49" fontId="3" fillId="0" borderId="14" xfId="74" applyNumberFormat="1" applyFont="1" applyBorder="1" applyAlignment="1" applyProtection="1">
      <alignment horizontal="right" vertical="top" wrapText="1"/>
      <protection/>
    </xf>
    <xf numFmtId="0" fontId="10" fillId="33" borderId="18" xfId="74" applyFont="1" applyFill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right" vertical="top" wrapText="1"/>
      <protection/>
    </xf>
    <xf numFmtId="49" fontId="4" fillId="0" borderId="14" xfId="74" applyNumberFormat="1" applyFont="1" applyBorder="1" applyAlignment="1" applyProtection="1">
      <alignment horizontal="right" vertical="top" wrapText="1"/>
      <protection/>
    </xf>
    <xf numFmtId="1" fontId="4" fillId="0" borderId="14" xfId="74" applyNumberFormat="1" applyFont="1" applyBorder="1" applyAlignment="1" applyProtection="1">
      <alignment horizontal="right" vertical="top" wrapText="1"/>
      <protection/>
    </xf>
    <xf numFmtId="49" fontId="4" fillId="0" borderId="14" xfId="74" applyNumberFormat="1" applyFont="1" applyFill="1" applyBorder="1" applyAlignment="1" applyProtection="1">
      <alignment horizontal="right" vertical="top" wrapText="1"/>
      <protection/>
    </xf>
    <xf numFmtId="1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Fill="1" applyBorder="1" applyAlignment="1" applyProtection="1">
      <alignment horizontal="right" vertical="top" wrapText="1"/>
      <protection/>
    </xf>
    <xf numFmtId="1" fontId="4" fillId="0" borderId="0" xfId="74" applyNumberFormat="1" applyFont="1" applyAlignment="1" applyProtection="1">
      <alignment vertical="top"/>
      <protection/>
    </xf>
    <xf numFmtId="1" fontId="3" fillId="0" borderId="14" xfId="74" applyNumberFormat="1" applyFont="1" applyBorder="1" applyAlignment="1" applyProtection="1">
      <alignment horizontal="right" vertical="top" wrapText="1"/>
      <protection/>
    </xf>
    <xf numFmtId="0" fontId="9" fillId="33" borderId="18" xfId="74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vertical="top" wrapText="1"/>
      <protection/>
    </xf>
    <xf numFmtId="1" fontId="4" fillId="34" borderId="14" xfId="66" applyNumberFormat="1" applyFont="1" applyFill="1" applyBorder="1" applyAlignment="1" applyProtection="1">
      <alignment vertical="top"/>
      <protection/>
    </xf>
    <xf numFmtId="1" fontId="4" fillId="0" borderId="14" xfId="6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73" applyFont="1" applyAlignment="1" applyProtection="1">
      <alignment horizontal="centerContinuous"/>
      <protection/>
    </xf>
    <xf numFmtId="49" fontId="4" fillId="0" borderId="0" xfId="73" applyNumberFormat="1" applyFont="1" applyProtection="1">
      <alignment/>
      <protection/>
    </xf>
    <xf numFmtId="0" fontId="3" fillId="0" borderId="0" xfId="7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71" applyNumberFormat="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1" fontId="4" fillId="0" borderId="0" xfId="73" applyNumberFormat="1" applyFont="1" applyBorder="1" applyProtection="1">
      <alignment/>
      <protection/>
    </xf>
    <xf numFmtId="49" fontId="4" fillId="0" borderId="14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4" fillId="0" borderId="0" xfId="71" applyFont="1" applyBorder="1" applyAlignment="1" applyProtection="1">
      <alignment horizontal="left" vertical="center" wrapText="1"/>
      <protection/>
    </xf>
    <xf numFmtId="1" fontId="4" fillId="0" borderId="0" xfId="71" applyNumberFormat="1" applyFont="1" applyBorder="1" applyAlignment="1" applyProtection="1">
      <alignment horizontal="left" vertical="center" wrapText="1"/>
      <protection/>
    </xf>
    <xf numFmtId="1" fontId="4" fillId="0" borderId="0" xfId="73" applyNumberFormat="1" applyFont="1" applyProtection="1">
      <alignment/>
      <protection/>
    </xf>
    <xf numFmtId="0" fontId="3" fillId="0" borderId="0" xfId="70" applyFont="1" applyAlignment="1" applyProtection="1">
      <alignment horizontal="left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Protection="1">
      <alignment/>
      <protection/>
    </xf>
    <xf numFmtId="0" fontId="3" fillId="0" borderId="0" xfId="73" applyFont="1" applyProtection="1">
      <alignment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4" fillId="0" borderId="0" xfId="70" applyFont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left" vertical="center" wrapText="1"/>
      <protection/>
    </xf>
    <xf numFmtId="49" fontId="6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0" xfId="70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0" fontId="3" fillId="0" borderId="0" xfId="73" applyFont="1" applyAlignment="1" applyProtection="1">
      <alignment horizontal="center"/>
      <protection/>
    </xf>
    <xf numFmtId="0" fontId="11" fillId="0" borderId="0" xfId="70" applyFont="1" applyBorder="1" applyAlignment="1" applyProtection="1">
      <alignment horizontal="left" vertical="center" wrapText="1"/>
      <protection/>
    </xf>
    <xf numFmtId="49" fontId="11" fillId="0" borderId="0" xfId="70" applyNumberFormat="1" applyFont="1" applyBorder="1" applyAlignment="1" applyProtection="1">
      <alignment horizontal="left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/>
      <protection/>
    </xf>
    <xf numFmtId="0" fontId="4" fillId="0" borderId="0" xfId="73" applyFont="1" applyAlignment="1" applyProtection="1">
      <alignment/>
      <protection/>
    </xf>
    <xf numFmtId="0" fontId="4" fillId="0" borderId="14" xfId="72" applyFont="1" applyBorder="1" applyAlignment="1" applyProtection="1">
      <alignment vertical="center" wrapText="1"/>
      <protection/>
    </xf>
    <xf numFmtId="49" fontId="11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4" xfId="72" applyFont="1" applyBorder="1" applyAlignment="1" applyProtection="1">
      <alignment horizontal="left" vertical="center" wrapText="1"/>
      <protection/>
    </xf>
    <xf numFmtId="49" fontId="11" fillId="0" borderId="20" xfId="72" applyNumberFormat="1" applyFont="1" applyBorder="1" applyAlignment="1" applyProtection="1">
      <alignment horizontal="center" vertical="center" wrapText="1"/>
      <protection/>
    </xf>
    <xf numFmtId="49" fontId="4" fillId="34" borderId="21" xfId="72" applyNumberFormat="1" applyFont="1" applyFill="1" applyBorder="1" applyAlignment="1" applyProtection="1">
      <alignment horizontal="center" vertical="center" wrapText="1"/>
      <protection/>
    </xf>
    <xf numFmtId="49" fontId="4" fillId="0" borderId="19" xfId="7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9" applyFont="1" applyFill="1" applyAlignment="1" applyProtection="1">
      <alignment vertical="justify" wrapText="1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0" fontId="4" fillId="0" borderId="0" xfId="74" applyFont="1" applyFill="1" applyAlignment="1" applyProtection="1">
      <alignment horizontal="left" vertical="justify"/>
      <protection/>
    </xf>
    <xf numFmtId="0" fontId="3" fillId="0" borderId="0" xfId="79" applyFont="1" applyFill="1" applyBorder="1" applyAlignment="1" applyProtection="1">
      <alignment horizontal="left" vertical="justify" wrapText="1"/>
      <protection/>
    </xf>
    <xf numFmtId="3" fontId="4" fillId="0" borderId="0" xfId="79" applyNumberFormat="1" applyFont="1" applyBorder="1" applyProtection="1">
      <alignment/>
      <protection/>
    </xf>
    <xf numFmtId="0" fontId="4" fillId="0" borderId="0" xfId="79" applyFont="1" applyProtection="1">
      <alignment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0" xfId="7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7" applyFont="1" applyAlignment="1" applyProtection="1">
      <alignment wrapText="1"/>
      <protection/>
    </xf>
    <xf numFmtId="0" fontId="4" fillId="0" borderId="0" xfId="74" applyFont="1" applyFill="1" applyAlignment="1" applyProtection="1">
      <alignment vertical="top"/>
      <protection/>
    </xf>
    <xf numFmtId="0" fontId="4" fillId="0" borderId="0" xfId="77" applyFont="1" applyAlignment="1" applyProtection="1">
      <alignment horizontal="centerContinuous" wrapText="1"/>
      <protection/>
    </xf>
    <xf numFmtId="0" fontId="3" fillId="0" borderId="0" xfId="74" applyFont="1" applyBorder="1" applyAlignment="1" applyProtection="1">
      <alignment vertical="top" wrapText="1"/>
      <protection/>
    </xf>
    <xf numFmtId="0" fontId="4" fillId="0" borderId="0" xfId="77" applyFont="1" applyFill="1" applyBorder="1" applyAlignment="1" applyProtection="1">
      <alignment horizontal="right" vertical="center" wrapText="1"/>
      <protection/>
    </xf>
    <xf numFmtId="0" fontId="4" fillId="0" borderId="0" xfId="77" applyFont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wrapText="1"/>
      <protection/>
    </xf>
    <xf numFmtId="49" fontId="4" fillId="0" borderId="14" xfId="77" applyNumberFormat="1" applyFont="1" applyBorder="1" applyAlignment="1" applyProtection="1">
      <alignment horizontal="center" wrapText="1"/>
      <protection/>
    </xf>
    <xf numFmtId="1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Alignment="1" applyProtection="1">
      <alignment wrapText="1"/>
      <protection/>
    </xf>
    <xf numFmtId="49" fontId="4" fillId="0" borderId="14" xfId="77" applyNumberFormat="1" applyFont="1" applyFill="1" applyBorder="1" applyAlignment="1" applyProtection="1">
      <alignment horizontal="center" wrapText="1"/>
      <protection/>
    </xf>
    <xf numFmtId="49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Fill="1" applyBorder="1" applyAlignment="1" applyProtection="1">
      <alignment wrapText="1"/>
      <protection/>
    </xf>
    <xf numFmtId="0" fontId="4" fillId="0" borderId="0" xfId="77" applyFont="1" applyFill="1" applyAlignment="1" applyProtection="1">
      <alignment wrapText="1"/>
      <protection/>
    </xf>
    <xf numFmtId="165" fontId="4" fillId="0" borderId="0" xfId="74" applyNumberFormat="1" applyFont="1" applyAlignment="1" applyProtection="1">
      <alignment horizontal="left" vertical="top"/>
      <protection hidden="1"/>
    </xf>
    <xf numFmtId="0" fontId="3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Fill="1" applyBorder="1" applyAlignment="1" applyProtection="1">
      <alignment vertical="center"/>
      <protection/>
    </xf>
    <xf numFmtId="0" fontId="4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8" applyFont="1" applyProtection="1">
      <alignment/>
      <protection/>
    </xf>
    <xf numFmtId="3" fontId="11" fillId="0" borderId="14" xfId="78" applyNumberFormat="1" applyFont="1" applyBorder="1" applyAlignment="1" applyProtection="1">
      <alignment horizontal="center" vertical="center"/>
      <protection/>
    </xf>
    <xf numFmtId="3" fontId="4" fillId="0" borderId="14" xfId="78" applyNumberFormat="1" applyFont="1" applyBorder="1" applyAlignment="1" applyProtection="1">
      <alignment vertical="center"/>
      <protection/>
    </xf>
    <xf numFmtId="0" fontId="4" fillId="0" borderId="18" xfId="78" applyFont="1" applyBorder="1" applyAlignment="1" applyProtection="1">
      <alignment vertical="center" wrapText="1"/>
      <protection/>
    </xf>
    <xf numFmtId="49" fontId="3" fillId="0" borderId="14" xfId="78" applyNumberFormat="1" applyFont="1" applyBorder="1" applyAlignment="1" applyProtection="1">
      <alignment horizontal="center" vertical="center" wrapText="1"/>
      <protection/>
    </xf>
    <xf numFmtId="3" fontId="4" fillId="35" borderId="22" xfId="74" applyNumberFormat="1" applyFont="1" applyFill="1" applyBorder="1" applyAlignment="1" applyProtection="1">
      <alignment vertical="top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49" fontId="3" fillId="0" borderId="15" xfId="74" applyNumberFormat="1" applyFont="1" applyBorder="1" applyAlignment="1" applyProtection="1">
      <alignment horizontal="center" vertical="center" wrapText="1"/>
      <protection/>
    </xf>
    <xf numFmtId="0" fontId="4" fillId="34" borderId="14" xfId="66" applyFont="1" applyFill="1" applyBorder="1" applyAlignment="1" applyProtection="1">
      <alignment vertical="top" wrapText="1"/>
      <protection/>
    </xf>
    <xf numFmtId="0" fontId="10" fillId="33" borderId="18" xfId="74" applyFont="1" applyFill="1" applyBorder="1" applyAlignment="1" applyProtection="1">
      <alignment vertical="top"/>
      <protection/>
    </xf>
    <xf numFmtId="1" fontId="10" fillId="33" borderId="18" xfId="74" applyNumberFormat="1" applyFont="1" applyFill="1" applyBorder="1" applyAlignment="1" applyProtection="1">
      <alignment vertical="top" wrapText="1"/>
      <protection/>
    </xf>
    <xf numFmtId="1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9" fillId="33" borderId="18" xfId="74" applyNumberFormat="1" applyFont="1" applyFill="1" applyBorder="1" applyAlignment="1" applyProtection="1">
      <alignment vertical="top" wrapText="1"/>
      <protection/>
    </xf>
    <xf numFmtId="49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49" fontId="3" fillId="0" borderId="20" xfId="74" applyNumberFormat="1" applyFont="1" applyFill="1" applyBorder="1" applyAlignment="1" applyProtection="1">
      <alignment horizontal="right" vertical="top" wrapText="1"/>
      <protection/>
    </xf>
    <xf numFmtId="0" fontId="9" fillId="33" borderId="15" xfId="74" applyFont="1" applyFill="1" applyBorder="1" applyAlignment="1" applyProtection="1">
      <alignment vertical="top" wrapText="1"/>
      <protection/>
    </xf>
    <xf numFmtId="49" fontId="4" fillId="0" borderId="16" xfId="74" applyNumberFormat="1" applyFont="1" applyFill="1" applyBorder="1" applyAlignment="1" applyProtection="1">
      <alignment horizontal="right" vertical="top" wrapText="1"/>
      <protection/>
    </xf>
    <xf numFmtId="1" fontId="3" fillId="0" borderId="20" xfId="74" applyNumberFormat="1" applyFont="1" applyBorder="1" applyAlignment="1" applyProtection="1">
      <alignment horizontal="right" vertical="top" wrapText="1"/>
      <protection/>
    </xf>
    <xf numFmtId="1" fontId="3" fillId="0" borderId="16" xfId="74" applyNumberFormat="1" applyFont="1" applyBorder="1" applyAlignment="1" applyProtection="1">
      <alignment horizontal="right" vertical="top" wrapText="1"/>
      <protection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 wrapText="1"/>
      <protection/>
    </xf>
    <xf numFmtId="1" fontId="9" fillId="33" borderId="15" xfId="74" applyNumberFormat="1" applyFont="1" applyFill="1" applyBorder="1" applyAlignment="1" applyProtection="1">
      <alignment vertical="top" wrapText="1"/>
      <protection/>
    </xf>
    <xf numFmtId="3" fontId="4" fillId="35" borderId="16" xfId="74" applyNumberFormat="1" applyFont="1" applyFill="1" applyBorder="1" applyAlignment="1" applyProtection="1">
      <alignment vertical="top"/>
      <protection locked="0"/>
    </xf>
    <xf numFmtId="0" fontId="10" fillId="33" borderId="23" xfId="74" applyFont="1" applyFill="1" applyBorder="1" applyAlignment="1" applyProtection="1">
      <alignment vertical="top"/>
      <protection/>
    </xf>
    <xf numFmtId="1" fontId="4" fillId="0" borderId="16" xfId="66" applyNumberFormat="1" applyFont="1" applyBorder="1" applyAlignment="1" applyProtection="1">
      <alignment vertical="top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top" wrapText="1"/>
      <protection/>
    </xf>
    <xf numFmtId="0" fontId="3" fillId="0" borderId="24" xfId="74" applyFont="1" applyBorder="1" applyAlignment="1" applyProtection="1">
      <alignment horizontal="center" vertical="top" wrapText="1"/>
      <protection/>
    </xf>
    <xf numFmtId="0" fontId="9" fillId="33" borderId="15" xfId="74" applyFont="1" applyFill="1" applyBorder="1" applyAlignment="1" applyProtection="1">
      <alignment horizontal="left" vertical="top" wrapText="1"/>
      <protection/>
    </xf>
    <xf numFmtId="49" fontId="3" fillId="0" borderId="16" xfId="74" applyNumberFormat="1" applyFont="1" applyBorder="1" applyAlignment="1" applyProtection="1">
      <alignment horizontal="right" vertical="top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49" fontId="3" fillId="34" borderId="16" xfId="74" applyNumberFormat="1" applyFont="1" applyFill="1" applyBorder="1" applyAlignment="1" applyProtection="1">
      <alignment horizontal="right" vertical="top" wrapText="1"/>
      <protection/>
    </xf>
    <xf numFmtId="49" fontId="3" fillId="0" borderId="20" xfId="74" applyNumberFormat="1" applyFont="1" applyBorder="1" applyAlignment="1" applyProtection="1">
      <alignment horizontal="right" vertical="top" wrapText="1"/>
      <protection/>
    </xf>
    <xf numFmtId="1" fontId="10" fillId="33" borderId="23" xfId="66" applyNumberFormat="1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/>
      <protection/>
    </xf>
    <xf numFmtId="49" fontId="9" fillId="33" borderId="25" xfId="74" applyNumberFormat="1" applyFont="1" applyFill="1" applyBorder="1" applyAlignment="1" applyProtection="1">
      <alignment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0" fontId="3" fillId="0" borderId="17" xfId="78" applyFont="1" applyBorder="1" applyAlignment="1" applyProtection="1">
      <alignment horizontal="center" vertical="center" wrapText="1"/>
      <protection/>
    </xf>
    <xf numFmtId="0" fontId="3" fillId="0" borderId="18" xfId="78" applyFont="1" applyBorder="1" applyAlignment="1" applyProtection="1">
      <alignment vertical="center" wrapText="1"/>
      <protection/>
    </xf>
    <xf numFmtId="0" fontId="11" fillId="0" borderId="18" xfId="78" applyFont="1" applyBorder="1" applyAlignment="1" applyProtection="1">
      <alignment vertical="center" wrapText="1"/>
      <protection/>
    </xf>
    <xf numFmtId="0" fontId="4" fillId="0" borderId="18" xfId="78" applyFont="1" applyBorder="1" applyAlignment="1" applyProtection="1">
      <alignment horizontal="left" vertical="center" wrapText="1"/>
      <protection/>
    </xf>
    <xf numFmtId="0" fontId="11" fillId="0" borderId="18" xfId="78" applyFont="1" applyBorder="1" applyAlignment="1" applyProtection="1">
      <alignment horizontal="right" vertical="center" wrapText="1"/>
      <protection/>
    </xf>
    <xf numFmtId="0" fontId="4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left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Border="1" applyAlignment="1" applyProtection="1">
      <alignment vertical="center"/>
      <protection/>
    </xf>
    <xf numFmtId="3" fontId="3" fillId="0" borderId="22" xfId="78" applyNumberFormat="1" applyFont="1" applyFill="1" applyBorder="1" applyAlignment="1" applyProtection="1">
      <alignment vertical="center"/>
      <protection/>
    </xf>
    <xf numFmtId="0" fontId="4" fillId="0" borderId="18" xfId="78" applyFont="1" applyFill="1" applyBorder="1" applyAlignment="1" applyProtection="1">
      <alignment vertical="center" wrapText="1"/>
      <protection/>
    </xf>
    <xf numFmtId="0" fontId="12" fillId="0" borderId="18" xfId="78" applyFont="1" applyBorder="1" applyAlignment="1" applyProtection="1">
      <alignment vertical="center" wrapText="1"/>
      <protection/>
    </xf>
    <xf numFmtId="0" fontId="9" fillId="0" borderId="18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3" fontId="3" fillId="0" borderId="16" xfId="78" applyNumberFormat="1" applyFont="1" applyBorder="1" applyAlignment="1" applyProtection="1">
      <alignment vertical="center"/>
      <protection/>
    </xf>
    <xf numFmtId="3" fontId="3" fillId="0" borderId="17" xfId="78" applyNumberFormat="1" applyFont="1" applyBorder="1" applyAlignment="1" applyProtection="1">
      <alignment vertical="center"/>
      <protection/>
    </xf>
    <xf numFmtId="0" fontId="11" fillId="0" borderId="23" xfId="78" applyFont="1" applyBorder="1" applyAlignment="1" applyProtection="1">
      <alignment horizontal="right" vertical="center" wrapText="1"/>
      <protection/>
    </xf>
    <xf numFmtId="0" fontId="11" fillId="0" borderId="20" xfId="78" applyFont="1" applyBorder="1" applyAlignment="1" applyProtection="1">
      <alignment horizontal="center" vertical="center" wrapText="1"/>
      <protection/>
    </xf>
    <xf numFmtId="0" fontId="4" fillId="0" borderId="23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left" vertical="center" wrapText="1"/>
      <protection/>
    </xf>
    <xf numFmtId="3" fontId="4" fillId="0" borderId="20" xfId="78" applyNumberFormat="1" applyFont="1" applyBorder="1" applyAlignment="1" applyProtection="1">
      <alignment vertical="center"/>
      <protection/>
    </xf>
    <xf numFmtId="3" fontId="4" fillId="0" borderId="24" xfId="78" applyNumberFormat="1" applyFont="1" applyBorder="1" applyAlignment="1" applyProtection="1">
      <alignment vertical="center"/>
      <protection/>
    </xf>
    <xf numFmtId="0" fontId="3" fillId="0" borderId="15" xfId="78" applyFont="1" applyBorder="1" applyAlignment="1" applyProtection="1">
      <alignment horizontal="left" vertical="center" wrapText="1"/>
      <protection/>
    </xf>
    <xf numFmtId="0" fontId="3" fillId="0" borderId="23" xfId="78" applyFont="1" applyBorder="1" applyAlignment="1" applyProtection="1">
      <alignment vertical="center" wrapText="1"/>
      <protection/>
    </xf>
    <xf numFmtId="0" fontId="4" fillId="0" borderId="16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20" xfId="78" applyFont="1" applyBorder="1" applyAlignment="1" applyProtection="1">
      <alignment vertical="center" wrapText="1"/>
      <protection/>
    </xf>
    <xf numFmtId="0" fontId="11" fillId="0" borderId="16" xfId="78" applyFont="1" applyBorder="1" applyAlignment="1" applyProtection="1">
      <alignment horizontal="center" vertical="center" wrapText="1"/>
      <protection/>
    </xf>
    <xf numFmtId="3" fontId="3" fillId="0" borderId="20" xfId="78" applyNumberFormat="1" applyFont="1" applyBorder="1" applyAlignment="1" applyProtection="1">
      <alignment vertical="center"/>
      <protection/>
    </xf>
    <xf numFmtId="3" fontId="3" fillId="0" borderId="24" xfId="78" applyNumberFormat="1" applyFont="1" applyBorder="1" applyAlignment="1" applyProtection="1">
      <alignment vertical="center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0" fontId="3" fillId="0" borderId="25" xfId="78" applyFont="1" applyBorder="1" applyAlignment="1" applyProtection="1">
      <alignment horizontal="left" vertical="center" wrapText="1"/>
      <protection/>
    </xf>
    <xf numFmtId="0" fontId="3" fillId="0" borderId="26" xfId="78" applyFont="1" applyBorder="1" applyAlignment="1" applyProtection="1">
      <alignment horizontal="center" vertical="center" wrapText="1"/>
      <protection/>
    </xf>
    <xf numFmtId="49" fontId="3" fillId="0" borderId="26" xfId="78" applyNumberFormat="1" applyFont="1" applyBorder="1" applyAlignment="1" applyProtection="1">
      <alignment horizontal="center" vertical="center" wrapText="1"/>
      <protection/>
    </xf>
    <xf numFmtId="0" fontId="3" fillId="0" borderId="15" xfId="77" applyFont="1" applyBorder="1" applyAlignment="1" applyProtection="1">
      <alignment horizontal="center" vertical="center" wrapText="1"/>
      <protection/>
    </xf>
    <xf numFmtId="0" fontId="3" fillId="0" borderId="16" xfId="77" applyFont="1" applyBorder="1" applyAlignment="1" applyProtection="1">
      <alignment horizontal="center" vertical="center" wrapText="1"/>
      <protection/>
    </xf>
    <xf numFmtId="14" fontId="3" fillId="0" borderId="16" xfId="77" applyNumberFormat="1" applyFont="1" applyFill="1" applyBorder="1" applyAlignment="1" applyProtection="1">
      <alignment horizontal="center" vertical="center" wrapText="1"/>
      <protection/>
    </xf>
    <xf numFmtId="14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4" fillId="0" borderId="18" xfId="77" applyFont="1" applyBorder="1" applyAlignment="1" applyProtection="1">
      <alignment wrapText="1"/>
      <protection/>
    </xf>
    <xf numFmtId="0" fontId="4" fillId="0" borderId="18" xfId="77" applyFont="1" applyFill="1" applyBorder="1" applyAlignment="1" applyProtection="1">
      <alignment wrapText="1"/>
      <protection/>
    </xf>
    <xf numFmtId="0" fontId="4" fillId="0" borderId="27" xfId="77" applyFont="1" applyBorder="1" applyAlignment="1" applyProtection="1">
      <alignment wrapText="1"/>
      <protection/>
    </xf>
    <xf numFmtId="3" fontId="4" fillId="35" borderId="28" xfId="74" applyNumberFormat="1" applyFont="1" applyFill="1" applyBorder="1" applyAlignment="1" applyProtection="1">
      <alignment vertical="top"/>
      <protection locked="0"/>
    </xf>
    <xf numFmtId="3" fontId="4" fillId="35" borderId="29" xfId="74" applyNumberFormat="1" applyFont="1" applyFill="1" applyBorder="1" applyAlignment="1" applyProtection="1">
      <alignment vertical="top"/>
      <protection locked="0"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center" wrapText="1"/>
      <protection/>
    </xf>
    <xf numFmtId="49" fontId="3" fillId="0" borderId="20" xfId="77" applyNumberFormat="1" applyFont="1" applyFill="1" applyBorder="1" applyAlignment="1" applyProtection="1">
      <alignment horizontal="center" vertical="center" wrapText="1"/>
      <protection/>
    </xf>
    <xf numFmtId="49" fontId="3" fillId="0" borderId="24" xfId="77" applyNumberFormat="1" applyFont="1" applyFill="1" applyBorder="1" applyAlignment="1" applyProtection="1">
      <alignment horizontal="center" vertical="center" wrapText="1"/>
      <protection/>
    </xf>
    <xf numFmtId="0" fontId="11" fillId="0" borderId="30" xfId="77" applyFont="1" applyBorder="1" applyAlignment="1" applyProtection="1">
      <alignment wrapText="1"/>
      <protection/>
    </xf>
    <xf numFmtId="49" fontId="11" fillId="0" borderId="19" xfId="77" applyNumberFormat="1" applyFont="1" applyBorder="1" applyAlignment="1" applyProtection="1">
      <alignment horizontal="center" wrapText="1"/>
      <protection/>
    </xf>
    <xf numFmtId="0" fontId="11" fillId="0" borderId="15" xfId="77" applyFont="1" applyBorder="1" applyAlignment="1" applyProtection="1">
      <alignment wrapText="1"/>
      <protection/>
    </xf>
    <xf numFmtId="49" fontId="11" fillId="0" borderId="16" xfId="77" applyNumberFormat="1" applyFont="1" applyBorder="1" applyAlignment="1" applyProtection="1">
      <alignment wrapText="1"/>
      <protection/>
    </xf>
    <xf numFmtId="3" fontId="4" fillId="0" borderId="16" xfId="77" applyNumberFormat="1" applyFont="1" applyFill="1" applyBorder="1" applyAlignment="1" applyProtection="1">
      <alignment wrapText="1"/>
      <protection/>
    </xf>
    <xf numFmtId="3" fontId="4" fillId="0" borderId="17" xfId="77" applyNumberFormat="1" applyFont="1" applyFill="1" applyBorder="1" applyAlignment="1" applyProtection="1">
      <alignment wrapText="1"/>
      <protection/>
    </xf>
    <xf numFmtId="0" fontId="3" fillId="0" borderId="27" xfId="77" applyFont="1" applyBorder="1" applyAlignment="1" applyProtection="1">
      <alignment horizontal="right" wrapText="1"/>
      <protection/>
    </xf>
    <xf numFmtId="49" fontId="3" fillId="0" borderId="28" xfId="77" applyNumberFormat="1" applyFont="1" applyBorder="1" applyAlignment="1" applyProtection="1">
      <alignment horizontal="center" wrapText="1"/>
      <protection/>
    </xf>
    <xf numFmtId="49" fontId="11" fillId="0" borderId="16" xfId="77" applyNumberFormat="1" applyFont="1" applyBorder="1" applyAlignment="1" applyProtection="1">
      <alignment horizontal="center" wrapText="1"/>
      <protection/>
    </xf>
    <xf numFmtId="0" fontId="3" fillId="0" borderId="23" xfId="77" applyFont="1" applyBorder="1" applyAlignment="1" applyProtection="1">
      <alignment horizontal="right" wrapText="1"/>
      <protection/>
    </xf>
    <xf numFmtId="49" fontId="3" fillId="0" borderId="20" xfId="77" applyNumberFormat="1" applyFont="1" applyBorder="1" applyAlignment="1" applyProtection="1">
      <alignment horizontal="center" wrapText="1"/>
      <protection/>
    </xf>
    <xf numFmtId="3" fontId="4" fillId="35" borderId="19" xfId="74" applyNumberFormat="1" applyFont="1" applyFill="1" applyBorder="1" applyAlignment="1" applyProtection="1">
      <alignment vertical="top"/>
      <protection locked="0"/>
    </xf>
    <xf numFmtId="3" fontId="4" fillId="35" borderId="31" xfId="74" applyNumberFormat="1" applyFont="1" applyFill="1" applyBorder="1" applyAlignment="1" applyProtection="1">
      <alignment vertical="top"/>
      <protection locked="0"/>
    </xf>
    <xf numFmtId="0" fontId="3" fillId="0" borderId="25" xfId="77" applyFont="1" applyBorder="1" applyAlignment="1" applyProtection="1">
      <alignment wrapText="1"/>
      <protection/>
    </xf>
    <xf numFmtId="49" fontId="3" fillId="0" borderId="26" xfId="77" applyNumberFormat="1" applyFont="1" applyBorder="1" applyAlignment="1" applyProtection="1">
      <alignment horizontal="center" wrapText="1"/>
      <protection/>
    </xf>
    <xf numFmtId="0" fontId="11" fillId="0" borderId="32" xfId="77" applyFont="1" applyBorder="1" applyAlignment="1" applyProtection="1">
      <alignment wrapText="1"/>
      <protection/>
    </xf>
    <xf numFmtId="49" fontId="11" fillId="0" borderId="33" xfId="77" applyNumberFormat="1" applyFont="1" applyBorder="1" applyAlignment="1" applyProtection="1">
      <alignment horizontal="center" wrapText="1"/>
      <protection/>
    </xf>
    <xf numFmtId="0" fontId="4" fillId="0" borderId="30" xfId="77" applyFont="1" applyBorder="1" applyAlignment="1" applyProtection="1">
      <alignment wrapText="1"/>
      <protection/>
    </xf>
    <xf numFmtId="0" fontId="11" fillId="0" borderId="25" xfId="77" applyFont="1" applyBorder="1" applyAlignment="1" applyProtection="1">
      <alignment wrapText="1"/>
      <protection/>
    </xf>
    <xf numFmtId="49" fontId="11" fillId="0" borderId="26" xfId="77" applyNumberFormat="1" applyFont="1" applyBorder="1" applyAlignment="1" applyProtection="1">
      <alignment horizontal="center" wrapText="1"/>
      <protection/>
    </xf>
    <xf numFmtId="3" fontId="3" fillId="0" borderId="26" xfId="77" applyNumberFormat="1" applyFont="1" applyFill="1" applyBorder="1" applyAlignment="1" applyProtection="1">
      <alignment wrapText="1"/>
      <protection/>
    </xf>
    <xf numFmtId="3" fontId="3" fillId="0" borderId="34" xfId="77" applyNumberFormat="1" applyFont="1" applyFill="1" applyBorder="1" applyAlignment="1" applyProtection="1">
      <alignment wrapText="1"/>
      <protection/>
    </xf>
    <xf numFmtId="3" fontId="11" fillId="35" borderId="33" xfId="74" applyNumberFormat="1" applyFont="1" applyFill="1" applyBorder="1" applyAlignment="1" applyProtection="1">
      <alignment vertical="top"/>
      <protection locked="0"/>
    </xf>
    <xf numFmtId="3" fontId="11" fillId="35" borderId="35" xfId="74" applyNumberFormat="1" applyFont="1" applyFill="1" applyBorder="1" applyAlignment="1" applyProtection="1">
      <alignment vertical="top"/>
      <protection locked="0"/>
    </xf>
    <xf numFmtId="3" fontId="11" fillId="0" borderId="26" xfId="77" applyNumberFormat="1" applyFont="1" applyFill="1" applyBorder="1" applyAlignment="1" applyProtection="1">
      <alignment wrapText="1"/>
      <protection/>
    </xf>
    <xf numFmtId="3" fontId="11" fillId="0" borderId="34" xfId="77" applyNumberFormat="1" applyFont="1" applyFill="1" applyBorder="1" applyAlignment="1" applyProtection="1">
      <alignment wrapText="1"/>
      <protection/>
    </xf>
    <xf numFmtId="49" fontId="6" fillId="0" borderId="19" xfId="77" applyNumberFormat="1" applyFont="1" applyBorder="1" applyAlignment="1" applyProtection="1">
      <alignment horizontal="center" wrapText="1"/>
      <protection/>
    </xf>
    <xf numFmtId="49" fontId="6" fillId="0" borderId="28" xfId="77" applyNumberFormat="1" applyFont="1" applyBorder="1" applyAlignment="1" applyProtection="1">
      <alignment horizontal="center" wrapText="1"/>
      <protection/>
    </xf>
    <xf numFmtId="49" fontId="4" fillId="0" borderId="16" xfId="79" applyNumberFormat="1" applyFont="1" applyBorder="1" applyAlignment="1" applyProtection="1">
      <alignment horizontal="center" vertical="center" wrapText="1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4" fillId="35" borderId="14" xfId="74" applyNumberFormat="1" applyFont="1" applyFill="1" applyBorder="1" applyAlignment="1" applyProtection="1">
      <alignment vertical="center"/>
      <protection locked="0"/>
    </xf>
    <xf numFmtId="3" fontId="4" fillId="35" borderId="22" xfId="74" applyNumberFormat="1" applyFont="1" applyFill="1" applyBorder="1" applyAlignment="1" applyProtection="1">
      <alignment vertical="center"/>
      <protection locked="0"/>
    </xf>
    <xf numFmtId="3" fontId="4" fillId="35" borderId="20" xfId="74" applyNumberFormat="1" applyFont="1" applyFill="1" applyBorder="1" applyAlignment="1" applyProtection="1">
      <alignment vertical="center"/>
      <protection locked="0"/>
    </xf>
    <xf numFmtId="3" fontId="4" fillId="35" borderId="24" xfId="74" applyNumberFormat="1" applyFont="1" applyFill="1" applyBorder="1" applyAlignment="1" applyProtection="1">
      <alignment vertical="center"/>
      <protection locked="0"/>
    </xf>
    <xf numFmtId="0" fontId="3" fillId="0" borderId="14" xfId="72" applyFont="1" applyBorder="1" applyAlignment="1" applyProtection="1">
      <alignment vertical="center" wrapText="1"/>
      <protection/>
    </xf>
    <xf numFmtId="0" fontId="4" fillId="0" borderId="14" xfId="72" applyFont="1" applyBorder="1" applyAlignment="1" applyProtection="1">
      <alignment vertical="center"/>
      <protection/>
    </xf>
    <xf numFmtId="0" fontId="11" fillId="0" borderId="14" xfId="72" applyFont="1" applyBorder="1" applyAlignment="1" applyProtection="1">
      <alignment horizontal="right" vertical="center"/>
      <protection/>
    </xf>
    <xf numFmtId="0" fontId="3" fillId="0" borderId="14" xfId="72" applyFont="1" applyBorder="1" applyAlignment="1" applyProtection="1">
      <alignment horizontal="left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3" fillId="0" borderId="21" xfId="72" applyFont="1" applyBorder="1" applyAlignment="1" applyProtection="1">
      <alignment vertical="center" wrapText="1"/>
      <protection/>
    </xf>
    <xf numFmtId="0" fontId="6" fillId="0" borderId="14" xfId="72" applyFont="1" applyBorder="1" applyAlignment="1" applyProtection="1">
      <alignment vertical="center"/>
      <protection/>
    </xf>
    <xf numFmtId="0" fontId="3" fillId="0" borderId="14" xfId="72" applyFont="1" applyBorder="1" applyAlignment="1" applyProtection="1">
      <alignment vertical="center"/>
      <protection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0" fontId="4" fillId="0" borderId="14" xfId="72" applyFont="1" applyFill="1" applyBorder="1" applyAlignment="1" applyProtection="1">
      <alignment horizontal="right" vertical="center" wrapText="1"/>
      <protection/>
    </xf>
    <xf numFmtId="0" fontId="11" fillId="0" borderId="14" xfId="72" applyFont="1" applyBorder="1" applyAlignment="1" applyProtection="1">
      <alignment horizontal="right" vertical="center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1" fontId="4" fillId="34" borderId="36" xfId="72" applyNumberFormat="1" applyFont="1" applyFill="1" applyBorder="1" applyAlignment="1" applyProtection="1">
      <alignment horizontal="right" vertical="center" wrapText="1"/>
      <protection/>
    </xf>
    <xf numFmtId="0" fontId="4" fillId="0" borderId="19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18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right" vertical="center"/>
      <protection/>
    </xf>
    <xf numFmtId="0" fontId="4" fillId="0" borderId="18" xfId="72" applyFont="1" applyBorder="1" applyAlignment="1" applyProtection="1">
      <alignment horizontal="right" vertical="center" wrapText="1"/>
      <protection/>
    </xf>
    <xf numFmtId="0" fontId="4" fillId="0" borderId="27" xfId="72" applyFont="1" applyBorder="1" applyAlignment="1" applyProtection="1">
      <alignment horizontal="right" vertical="center"/>
      <protection/>
    </xf>
    <xf numFmtId="0" fontId="3" fillId="0" borderId="28" xfId="72" applyFont="1" applyBorder="1" applyAlignment="1" applyProtection="1">
      <alignment vertical="center"/>
      <protection/>
    </xf>
    <xf numFmtId="49" fontId="3" fillId="0" borderId="28" xfId="72" applyNumberFormat="1" applyFont="1" applyBorder="1" applyAlignment="1" applyProtection="1">
      <alignment horizontal="center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4" borderId="16" xfId="72" applyNumberFormat="1" applyFont="1" applyFill="1" applyBorder="1" applyAlignment="1" applyProtection="1">
      <alignment vertical="center" wrapText="1"/>
      <protection/>
    </xf>
    <xf numFmtId="0" fontId="4" fillId="34" borderId="16" xfId="72" applyFont="1" applyFill="1" applyBorder="1" applyAlignment="1" applyProtection="1">
      <alignment horizontal="right" vertical="center" wrapText="1"/>
      <protection/>
    </xf>
    <xf numFmtId="0" fontId="4" fillId="34" borderId="17" xfId="72" applyFont="1" applyFill="1" applyBorder="1" applyAlignment="1" applyProtection="1">
      <alignment horizontal="right" vertical="center" wrapText="1"/>
      <protection/>
    </xf>
    <xf numFmtId="0" fontId="3" fillId="0" borderId="23" xfId="72" applyFont="1" applyBorder="1" applyAlignment="1" applyProtection="1">
      <alignment horizontal="centerContinuous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 quotePrefix="1">
      <alignment horizontal="right" vertical="center"/>
      <protection/>
    </xf>
    <xf numFmtId="3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Continuous" vertical="center" wrapText="1"/>
      <protection/>
    </xf>
    <xf numFmtId="0" fontId="3" fillId="0" borderId="22" xfId="70" applyFont="1" applyBorder="1" applyAlignment="1" applyProtection="1">
      <alignment horizontal="center"/>
      <protection/>
    </xf>
    <xf numFmtId="3" fontId="4" fillId="35" borderId="14" xfId="74" applyNumberFormat="1" applyFont="1" applyFill="1" applyBorder="1" applyAlignment="1" applyProtection="1">
      <alignment horizontal="right" vertical="top"/>
      <protection locked="0"/>
    </xf>
    <xf numFmtId="3" fontId="4" fillId="0" borderId="22" xfId="70" applyNumberFormat="1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3" fontId="4" fillId="0" borderId="28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3" fontId="4" fillId="0" borderId="17" xfId="70" applyNumberFormat="1" applyFont="1" applyFill="1" applyBorder="1" applyAlignment="1" applyProtection="1">
      <alignment horizontal="right" vertical="center" wrapText="1"/>
      <protection/>
    </xf>
    <xf numFmtId="0" fontId="3" fillId="0" borderId="37" xfId="70" applyFont="1" applyBorder="1" applyAlignment="1" applyProtection="1">
      <alignment horizontal="left" vertical="center" wrapText="1"/>
      <protection/>
    </xf>
    <xf numFmtId="49" fontId="11" fillId="0" borderId="38" xfId="70" applyNumberFormat="1" applyFont="1" applyBorder="1" applyAlignment="1" applyProtection="1">
      <alignment horizontal="center" vertical="center" wrapText="1"/>
      <protection/>
    </xf>
    <xf numFmtId="3" fontId="4" fillId="35" borderId="38" xfId="74" applyNumberFormat="1" applyFont="1" applyFill="1" applyBorder="1" applyAlignment="1" applyProtection="1">
      <alignment horizontal="right" vertical="top"/>
      <protection locked="0"/>
    </xf>
    <xf numFmtId="3" fontId="4" fillId="0" borderId="39" xfId="70" applyNumberFormat="1" applyFont="1" applyFill="1" applyBorder="1" applyAlignment="1" applyProtection="1">
      <alignment horizontal="right" vertical="center" wrapText="1"/>
      <protection/>
    </xf>
    <xf numFmtId="0" fontId="3" fillId="0" borderId="30" xfId="70" applyFont="1" applyBorder="1" applyAlignment="1" applyProtection="1">
      <alignment horizontal="left" vertical="center" wrapText="1"/>
      <protection/>
    </xf>
    <xf numFmtId="3" fontId="4" fillId="0" borderId="19" xfId="70" applyNumberFormat="1" applyFont="1" applyFill="1" applyBorder="1" applyAlignment="1" applyProtection="1">
      <alignment horizontal="right" vertical="center" wrapText="1"/>
      <protection/>
    </xf>
    <xf numFmtId="3" fontId="4" fillId="0" borderId="19" xfId="70" applyNumberFormat="1" applyFont="1" applyBorder="1" applyAlignment="1" applyProtection="1">
      <alignment horizontal="right" vertical="center" wrapText="1"/>
      <protection/>
    </xf>
    <xf numFmtId="3" fontId="4" fillId="0" borderId="31" xfId="70" applyNumberFormat="1" applyFont="1" applyFill="1" applyBorder="1" applyAlignment="1" applyProtection="1">
      <alignment horizontal="right" vertical="center" wrapText="1"/>
      <protection/>
    </xf>
    <xf numFmtId="3" fontId="4" fillId="0" borderId="16" xfId="70" applyNumberFormat="1" applyFont="1" applyBorder="1" applyAlignment="1" applyProtection="1">
      <alignment horizontal="right" vertical="center" wrapText="1"/>
      <protection/>
    </xf>
    <xf numFmtId="0" fontId="11" fillId="0" borderId="27" xfId="70" applyFont="1" applyBorder="1" applyAlignment="1" applyProtection="1">
      <alignment horizontal="right" vertical="center" wrapText="1"/>
      <protection/>
    </xf>
    <xf numFmtId="49" fontId="11" fillId="0" borderId="28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left" vertical="center" wrapText="1"/>
      <protection/>
    </xf>
    <xf numFmtId="3" fontId="4" fillId="0" borderId="16" xfId="70" applyNumberFormat="1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left" vertical="center" wrapText="1"/>
      <protection/>
    </xf>
    <xf numFmtId="3" fontId="4" fillId="0" borderId="28" xfId="70" applyNumberFormat="1" applyFont="1" applyFill="1" applyBorder="1" applyAlignment="1" applyProtection="1">
      <alignment horizontal="right" vertical="center" wrapText="1"/>
      <protection/>
    </xf>
    <xf numFmtId="3" fontId="4" fillId="0" borderId="29" xfId="70" applyNumberFormat="1" applyFont="1" applyFill="1" applyBorder="1" applyAlignment="1" applyProtection="1">
      <alignment horizontal="right" vertical="center" wrapText="1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" fontId="4" fillId="0" borderId="22" xfId="70" applyNumberFormat="1" applyFont="1" applyBorder="1" applyAlignment="1" applyProtection="1">
      <alignment horizontal="right" vertical="center" wrapText="1"/>
      <protection/>
    </xf>
    <xf numFmtId="0" fontId="4" fillId="0" borderId="22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left" vertical="center" wrapText="1"/>
      <protection/>
    </xf>
    <xf numFmtId="1" fontId="4" fillId="0" borderId="19" xfId="70" applyNumberFormat="1" applyFont="1" applyBorder="1" applyAlignment="1" applyProtection="1">
      <alignment horizontal="right" vertical="center" wrapText="1"/>
      <protection/>
    </xf>
    <xf numFmtId="1" fontId="4" fillId="0" borderId="19" xfId="70" applyNumberFormat="1" applyFont="1" applyFill="1" applyBorder="1" applyAlignment="1" applyProtection="1">
      <alignment horizontal="right" vertical="center" wrapText="1"/>
      <protection/>
    </xf>
    <xf numFmtId="1" fontId="4" fillId="0" borderId="31" xfId="70" applyNumberFormat="1" applyFont="1" applyBorder="1" applyAlignment="1" applyProtection="1">
      <alignment horizontal="right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0" fontId="4" fillId="0" borderId="16" xfId="70" applyFont="1" applyBorder="1" applyAlignment="1" applyProtection="1">
      <alignment horizontal="right" vertical="center" wrapText="1"/>
      <protection/>
    </xf>
    <xf numFmtId="0" fontId="4" fillId="0" borderId="17" xfId="70" applyFont="1" applyBorder="1" applyAlignment="1" applyProtection="1">
      <alignment horizontal="right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1" fontId="4" fillId="0" borderId="20" xfId="70" applyNumberFormat="1" applyFont="1" applyBorder="1" applyAlignment="1" applyProtection="1">
      <alignment horizontal="right" vertical="center" wrapText="1"/>
      <protection/>
    </xf>
    <xf numFmtId="1" fontId="4" fillId="0" borderId="20" xfId="70" applyNumberFormat="1" applyFont="1" applyFill="1" applyBorder="1" applyAlignment="1" applyProtection="1">
      <alignment horizontal="right" vertical="center" wrapText="1"/>
      <protection/>
    </xf>
    <xf numFmtId="1" fontId="4" fillId="0" borderId="24" xfId="70" applyNumberFormat="1" applyFont="1" applyBorder="1" applyAlignment="1" applyProtection="1">
      <alignment horizontal="right"/>
      <protection/>
    </xf>
    <xf numFmtId="0" fontId="3" fillId="0" borderId="40" xfId="70" applyFont="1" applyBorder="1" applyAlignment="1" applyProtection="1">
      <alignment horizontal="left" vertical="center" wrapText="1"/>
      <protection/>
    </xf>
    <xf numFmtId="49" fontId="3" fillId="0" borderId="41" xfId="70" applyNumberFormat="1" applyFont="1" applyBorder="1" applyAlignment="1" applyProtection="1">
      <alignment horizontal="center" vertical="center" wrapText="1"/>
      <protection/>
    </xf>
    <xf numFmtId="1" fontId="4" fillId="0" borderId="16" xfId="70" applyNumberFormat="1" applyFont="1" applyBorder="1" applyAlignment="1" applyProtection="1">
      <alignment horizontal="right" vertical="center" wrapText="1"/>
      <protection/>
    </xf>
    <xf numFmtId="1" fontId="4" fillId="0" borderId="16" xfId="70" applyNumberFormat="1" applyFont="1" applyFill="1" applyBorder="1" applyAlignment="1" applyProtection="1">
      <alignment horizontal="right" vertical="center" wrapText="1"/>
      <protection/>
    </xf>
    <xf numFmtId="1" fontId="4" fillId="0" borderId="17" xfId="70" applyNumberFormat="1" applyFont="1" applyBorder="1" applyAlignment="1" applyProtection="1">
      <alignment horizontal="right"/>
      <protection/>
    </xf>
    <xf numFmtId="1" fontId="4" fillId="0" borderId="22" xfId="70" applyNumberFormat="1" applyFont="1" applyFill="1" applyBorder="1" applyAlignment="1" applyProtection="1">
      <alignment horizontal="right"/>
      <protection/>
    </xf>
    <xf numFmtId="0" fontId="11" fillId="0" borderId="40" xfId="70" applyFont="1" applyBorder="1" applyAlignment="1" applyProtection="1">
      <alignment horizontal="left" vertical="center" wrapText="1"/>
      <protection/>
    </xf>
    <xf numFmtId="0" fontId="4" fillId="0" borderId="15" xfId="70" applyFont="1" applyBorder="1" applyAlignment="1" applyProtection="1">
      <alignment horizontal="left" vertic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1" fontId="4" fillId="0" borderId="17" xfId="70" applyNumberFormat="1" applyFont="1" applyFill="1" applyBorder="1" applyAlignment="1" applyProtection="1">
      <alignment horizontal="right"/>
      <protection/>
    </xf>
    <xf numFmtId="49" fontId="4" fillId="0" borderId="28" xfId="70" applyNumberFormat="1" applyFont="1" applyBorder="1" applyAlignment="1" applyProtection="1">
      <alignment horizontal="center" vertical="center" wrapText="1"/>
      <protection/>
    </xf>
    <xf numFmtId="1" fontId="4" fillId="0" borderId="29" xfId="70" applyNumberFormat="1" applyFont="1" applyFill="1" applyBorder="1" applyAlignment="1" applyProtection="1">
      <alignment horizontal="right"/>
      <protection/>
    </xf>
    <xf numFmtId="49" fontId="11" fillId="0" borderId="41" xfId="70" applyNumberFormat="1" applyFont="1" applyBorder="1" applyAlignment="1" applyProtection="1">
      <alignment horizontal="center" vertical="center" wrapText="1"/>
      <protection/>
    </xf>
    <xf numFmtId="0" fontId="11" fillId="0" borderId="41" xfId="70" applyFont="1" applyBorder="1" applyAlignment="1" applyProtection="1">
      <alignment horizontal="right" vertical="center" wrapText="1"/>
      <protection/>
    </xf>
    <xf numFmtId="0" fontId="11" fillId="0" borderId="42" xfId="70" applyFont="1" applyBorder="1" applyAlignment="1" applyProtection="1">
      <alignment horizontal="right" vertical="center" wrapText="1"/>
      <protection/>
    </xf>
    <xf numFmtId="1" fontId="3" fillId="0" borderId="41" xfId="70" applyNumberFormat="1" applyFont="1" applyBorder="1" applyAlignment="1" applyProtection="1">
      <alignment horizontal="right" vertical="center" wrapText="1"/>
      <protection/>
    </xf>
    <xf numFmtId="1" fontId="3" fillId="0" borderId="42" xfId="70" applyNumberFormat="1" applyFont="1" applyBorder="1" applyAlignment="1" applyProtection="1">
      <alignment horizontal="right" vertical="center" wrapText="1"/>
      <protection/>
    </xf>
    <xf numFmtId="0" fontId="4" fillId="0" borderId="23" xfId="70" applyFont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0" xfId="70" applyFont="1" applyBorder="1" applyAlignment="1" applyProtection="1">
      <alignment horizontal="center" vertical="center" wrapText="1"/>
      <protection/>
    </xf>
    <xf numFmtId="0" fontId="4" fillId="0" borderId="24" xfId="70" applyFont="1" applyBorder="1" applyAlignment="1" applyProtection="1">
      <alignment horizontal="center"/>
      <protection/>
    </xf>
    <xf numFmtId="1" fontId="11" fillId="0" borderId="28" xfId="70" applyNumberFormat="1" applyFont="1" applyBorder="1" applyAlignment="1" applyProtection="1">
      <alignment horizontal="right" vertical="center" wrapText="1"/>
      <protection/>
    </xf>
    <xf numFmtId="1" fontId="11" fillId="0" borderId="29" xfId="70" applyNumberFormat="1" applyFont="1" applyBorder="1" applyAlignment="1" applyProtection="1">
      <alignment horizontal="right" vertical="center" wrapText="1"/>
      <protection/>
    </xf>
    <xf numFmtId="0" fontId="11" fillId="0" borderId="28" xfId="70" applyFont="1" applyBorder="1" applyAlignment="1" applyProtection="1">
      <alignment horizontal="right" vertical="center" wrapText="1"/>
      <protection/>
    </xf>
    <xf numFmtId="1" fontId="11" fillId="0" borderId="28" xfId="70" applyNumberFormat="1" applyFont="1" applyFill="1" applyBorder="1" applyAlignment="1" applyProtection="1">
      <alignment horizontal="right" vertical="center" wrapText="1"/>
      <protection/>
    </xf>
    <xf numFmtId="0" fontId="11" fillId="0" borderId="29" xfId="70" applyFont="1" applyBorder="1" applyAlignment="1" applyProtection="1">
      <alignment horizontal="right" vertical="center" wrapText="1"/>
      <protection/>
    </xf>
    <xf numFmtId="3" fontId="11" fillId="0" borderId="20" xfId="70" applyNumberFormat="1" applyFont="1" applyBorder="1" applyAlignment="1" applyProtection="1">
      <alignment horizontal="right" vertical="center" wrapText="1"/>
      <protection/>
    </xf>
    <xf numFmtId="3" fontId="11" fillId="0" borderId="24" xfId="70" applyNumberFormat="1" applyFont="1" applyBorder="1" applyAlignment="1" applyProtection="1">
      <alignment horizontal="right" vertical="center" wrapText="1"/>
      <protection/>
    </xf>
    <xf numFmtId="3" fontId="11" fillId="0" borderId="28" xfId="70" applyNumberFormat="1" applyFont="1" applyBorder="1" applyAlignment="1" applyProtection="1">
      <alignment horizontal="right" vertical="center" wrapText="1"/>
      <protection/>
    </xf>
    <xf numFmtId="3" fontId="11" fillId="0" borderId="29" xfId="70" applyNumberFormat="1" applyFont="1" applyBorder="1" applyAlignment="1" applyProtection="1">
      <alignment horizontal="right" vertical="center" wrapText="1"/>
      <protection/>
    </xf>
    <xf numFmtId="3" fontId="11" fillId="0" borderId="22" xfId="70" applyNumberFormat="1" applyFont="1" applyFill="1" applyBorder="1" applyAlignment="1" applyProtection="1">
      <alignment horizontal="right" vertical="center" wrapText="1"/>
      <protection/>
    </xf>
    <xf numFmtId="3" fontId="6" fillId="35" borderId="14" xfId="74" applyNumberFormat="1" applyFont="1" applyFill="1" applyBorder="1" applyAlignment="1" applyProtection="1">
      <alignment horizontal="right" vertical="top"/>
      <protection locked="0"/>
    </xf>
    <xf numFmtId="3" fontId="3" fillId="0" borderId="26" xfId="70" applyNumberFormat="1" applyFont="1" applyBorder="1" applyAlignment="1" applyProtection="1">
      <alignment horizontal="right" vertical="center" wrapText="1"/>
      <protection/>
    </xf>
    <xf numFmtId="3" fontId="3" fillId="0" borderId="34" xfId="70" applyNumberFormat="1" applyFont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center"/>
      <protection/>
    </xf>
    <xf numFmtId="0" fontId="4" fillId="0" borderId="24" xfId="70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3" fontId="4" fillId="35" borderId="14" xfId="74" applyNumberFormat="1" applyFont="1" applyFill="1" applyBorder="1" applyAlignment="1" applyProtection="1">
      <alignment horizontal="right" vertical="center"/>
      <protection locked="0"/>
    </xf>
    <xf numFmtId="3" fontId="3" fillId="0" borderId="22" xfId="71" applyNumberFormat="1" applyFont="1" applyBorder="1" applyAlignment="1" applyProtection="1">
      <alignment horizontal="right"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Continuous" vertical="center" wrapText="1"/>
      <protection/>
    </xf>
    <xf numFmtId="0" fontId="11" fillId="0" borderId="27" xfId="71" applyFont="1" applyBorder="1" applyAlignment="1" applyProtection="1">
      <alignment horizontal="right" vertical="center" wrapText="1"/>
      <protection/>
    </xf>
    <xf numFmtId="49" fontId="11" fillId="0" borderId="28" xfId="71" applyNumberFormat="1" applyFont="1" applyBorder="1" applyAlignment="1" applyProtection="1">
      <alignment horizontal="center" vertical="center" wrapText="1"/>
      <protection/>
    </xf>
    <xf numFmtId="3" fontId="11" fillId="0" borderId="28" xfId="71" applyNumberFormat="1" applyFont="1" applyBorder="1" applyAlignment="1" applyProtection="1">
      <alignment horizontal="right" vertical="center"/>
      <protection/>
    </xf>
    <xf numFmtId="3" fontId="11" fillId="0" borderId="29" xfId="71" applyNumberFormat="1" applyFont="1" applyBorder="1" applyAlignment="1" applyProtection="1">
      <alignment horizontal="right" vertical="center"/>
      <protection/>
    </xf>
    <xf numFmtId="0" fontId="4" fillId="0" borderId="23" xfId="71" applyFont="1" applyBorder="1" applyAlignment="1" applyProtection="1">
      <alignment horizontal="center" vertical="center" wrapText="1"/>
      <protection/>
    </xf>
    <xf numFmtId="49" fontId="4" fillId="0" borderId="20" xfId="71" applyNumberFormat="1" applyFont="1" applyBorder="1" applyAlignment="1" applyProtection="1">
      <alignment horizontal="center" vertical="center" wrapText="1"/>
      <protection/>
    </xf>
    <xf numFmtId="0" fontId="4" fillId="0" borderId="20" xfId="71" applyFont="1" applyBorder="1" applyAlignment="1" applyProtection="1">
      <alignment horizontal="center" vertical="center" wrapText="1"/>
      <protection/>
    </xf>
    <xf numFmtId="0" fontId="4" fillId="0" borderId="24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left" vertical="center" wrapText="1"/>
      <protection/>
    </xf>
    <xf numFmtId="3" fontId="4" fillId="0" borderId="19" xfId="71" applyNumberFormat="1" applyFont="1" applyBorder="1" applyAlignment="1" applyProtection="1">
      <alignment horizontal="right" vertical="center"/>
      <protection/>
    </xf>
    <xf numFmtId="3" fontId="3" fillId="0" borderId="31" xfId="71" applyNumberFormat="1" applyFont="1" applyBorder="1" applyAlignment="1" applyProtection="1">
      <alignment horizontal="right"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4" fillId="0" borderId="16" xfId="71" applyNumberFormat="1" applyFont="1" applyBorder="1" applyAlignment="1" applyProtection="1">
      <alignment horizontal="right" vertical="center"/>
      <protection/>
    </xf>
    <xf numFmtId="3" fontId="4" fillId="0" borderId="17" xfId="71" applyNumberFormat="1" applyFont="1" applyBorder="1" applyAlignment="1" applyProtection="1">
      <alignment horizontal="right" vertical="center"/>
      <protection/>
    </xf>
    <xf numFmtId="0" fontId="13" fillId="33" borderId="18" xfId="74" applyFont="1" applyFill="1" applyBorder="1" applyAlignment="1" applyProtection="1">
      <alignment vertical="top" wrapText="1"/>
      <protection/>
    </xf>
    <xf numFmtId="1" fontId="13" fillId="33" borderId="18" xfId="74" applyNumberFormat="1" applyFont="1" applyFill="1" applyBorder="1" applyAlignment="1" applyProtection="1">
      <alignment vertical="top"/>
      <protection/>
    </xf>
    <xf numFmtId="0" fontId="9" fillId="33" borderId="23" xfId="74" applyNumberFormat="1" applyFont="1" applyFill="1" applyBorder="1" applyAlignment="1" applyProtection="1">
      <alignment vertical="top" wrapText="1"/>
      <protection/>
    </xf>
    <xf numFmtId="3" fontId="3" fillId="35" borderId="14" xfId="74" applyNumberFormat="1" applyFont="1" applyFill="1" applyBorder="1" applyAlignment="1" applyProtection="1">
      <alignment vertical="top"/>
      <protection locked="0"/>
    </xf>
    <xf numFmtId="3" fontId="3" fillId="35" borderId="22" xfId="74" applyNumberFormat="1" applyFont="1" applyFill="1" applyBorder="1" applyAlignment="1" applyProtection="1">
      <alignment vertical="top"/>
      <protection locked="0"/>
    </xf>
    <xf numFmtId="3" fontId="11" fillId="35" borderId="14" xfId="74" applyNumberFormat="1" applyFont="1" applyFill="1" applyBorder="1" applyAlignment="1" applyProtection="1">
      <alignment vertical="top"/>
      <protection locked="0"/>
    </xf>
    <xf numFmtId="3" fontId="11" fillId="35" borderId="22" xfId="74" applyNumberFormat="1" applyFont="1" applyFill="1" applyBorder="1" applyAlignment="1" applyProtection="1">
      <alignment vertical="top"/>
      <protection locked="0"/>
    </xf>
    <xf numFmtId="1" fontId="11" fillId="0" borderId="14" xfId="74" applyNumberFormat="1" applyFont="1" applyBorder="1" applyAlignment="1" applyProtection="1">
      <alignment horizontal="right" vertical="center" wrapText="1"/>
      <protection/>
    </xf>
    <xf numFmtId="0" fontId="13" fillId="33" borderId="18" xfId="74" applyFont="1" applyFill="1" applyBorder="1" applyAlignment="1" applyProtection="1">
      <alignment horizontal="center" vertical="center"/>
      <protection/>
    </xf>
    <xf numFmtId="0" fontId="13" fillId="33" borderId="18" xfId="74" applyFont="1" applyFill="1" applyBorder="1" applyAlignment="1" applyProtection="1">
      <alignment horizontal="center" vertical="top" wrapText="1"/>
      <protection/>
    </xf>
    <xf numFmtId="0" fontId="9" fillId="33" borderId="18" xfId="74" applyFont="1" applyFill="1" applyBorder="1" applyAlignment="1" applyProtection="1">
      <alignment horizontal="center" vertical="top" wrapText="1"/>
      <protection/>
    </xf>
    <xf numFmtId="1" fontId="13" fillId="33" borderId="18" xfId="74" applyNumberFormat="1" applyFont="1" applyFill="1" applyBorder="1" applyAlignment="1" applyProtection="1">
      <alignment horizontal="center" vertical="top"/>
      <protection/>
    </xf>
    <xf numFmtId="1" fontId="13" fillId="33" borderId="18" xfId="74" applyNumberFormat="1" applyFont="1" applyFill="1" applyBorder="1" applyAlignment="1" applyProtection="1">
      <alignment vertical="top" wrapText="1"/>
      <protection/>
    </xf>
    <xf numFmtId="1" fontId="4" fillId="0" borderId="14" xfId="74" applyNumberFormat="1" applyFont="1" applyBorder="1" applyAlignment="1" applyProtection="1">
      <alignment horizontal="right" vertical="center" wrapText="1"/>
      <protection/>
    </xf>
    <xf numFmtId="0" fontId="9" fillId="33" borderId="25" xfId="74" applyFont="1" applyFill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right" vertical="center" wrapText="1"/>
      <protection/>
    </xf>
    <xf numFmtId="1" fontId="3" fillId="0" borderId="26" xfId="74" applyNumberFormat="1" applyFont="1" applyBorder="1" applyAlignment="1" applyProtection="1">
      <alignment horizontal="right" vertical="center" wrapText="1"/>
      <protection/>
    </xf>
    <xf numFmtId="0" fontId="9" fillId="33" borderId="23" xfId="74" applyFont="1" applyFill="1" applyBorder="1" applyAlignment="1" applyProtection="1">
      <alignment vertical="top" wrapText="1"/>
      <protection/>
    </xf>
    <xf numFmtId="49" fontId="4" fillId="0" borderId="0" xfId="7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4" applyFont="1" applyBorder="1" applyAlignment="1" applyProtection="1">
      <alignment horizontal="centerContinuous" vertical="center"/>
      <protection/>
    </xf>
    <xf numFmtId="0" fontId="4" fillId="0" borderId="0" xfId="7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71" applyFont="1" applyAlignment="1" applyProtection="1">
      <alignment vertical="center" wrapText="1"/>
      <protection/>
    </xf>
    <xf numFmtId="49" fontId="4" fillId="0" borderId="0" xfId="71" applyNumberFormat="1" applyFont="1" applyAlignment="1" applyProtection="1">
      <alignment vertical="center" wrapText="1"/>
      <protection/>
    </xf>
    <xf numFmtId="1" fontId="4" fillId="0" borderId="0" xfId="71" applyNumberFormat="1" applyFont="1" applyAlignment="1" applyProtection="1">
      <alignment vertical="center" wrapText="1"/>
      <protection/>
    </xf>
    <xf numFmtId="0" fontId="4" fillId="0" borderId="0" xfId="72" applyFont="1" applyProtection="1">
      <alignment/>
      <protection/>
    </xf>
    <xf numFmtId="1" fontId="4" fillId="0" borderId="0" xfId="72" applyNumberFormat="1" applyFont="1" applyAlignment="1" applyProtection="1">
      <alignment vertical="center" wrapText="1"/>
      <protection/>
    </xf>
    <xf numFmtId="1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vertical="center" wrapText="1"/>
      <protection/>
    </xf>
    <xf numFmtId="0" fontId="4" fillId="0" borderId="0" xfId="72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centerContinuous" vertical="center"/>
      <protection/>
    </xf>
    <xf numFmtId="49" fontId="4" fillId="0" borderId="0" xfId="79" applyNumberFormat="1" applyFont="1" applyAlignment="1" applyProtection="1">
      <alignment horizontal="centerContinuous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16" xfId="79" applyFont="1" applyBorder="1" applyAlignment="1" applyProtection="1">
      <alignment horizontal="centerContinuous" vertical="center" wrapText="1"/>
      <protection/>
    </xf>
    <xf numFmtId="0" fontId="3" fillId="34" borderId="39" xfId="79" applyFont="1" applyFill="1" applyBorder="1" applyAlignment="1" applyProtection="1">
      <alignment horizontal="centerContinuous" vertical="center" wrapText="1"/>
      <protection/>
    </xf>
    <xf numFmtId="0" fontId="3" fillId="0" borderId="0" xfId="79" applyFont="1" applyBorder="1" applyAlignment="1" applyProtection="1">
      <alignment horizontal="centerContinuous" vertical="center" wrapText="1"/>
      <protection/>
    </xf>
    <xf numFmtId="0" fontId="3" fillId="0" borderId="0" xfId="79" applyFont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Continuous" vertical="center" wrapText="1"/>
      <protection/>
    </xf>
    <xf numFmtId="0" fontId="3" fillId="34" borderId="35" xfId="79" applyFont="1" applyFill="1" applyBorder="1" applyAlignment="1" applyProtection="1">
      <alignment horizontal="center" vertical="center" wrapText="1"/>
      <protection/>
    </xf>
    <xf numFmtId="0" fontId="3" fillId="34" borderId="31" xfId="79" applyFont="1" applyFill="1" applyBorder="1" applyAlignment="1" applyProtection="1">
      <alignment horizontal="centerContinuous" vertical="center" wrapText="1"/>
      <protection/>
    </xf>
    <xf numFmtId="0" fontId="3" fillId="0" borderId="27" xfId="79" applyFont="1" applyBorder="1" applyAlignment="1" applyProtection="1">
      <alignment horizontal="center" vertical="center" wrapText="1"/>
      <protection/>
    </xf>
    <xf numFmtId="49" fontId="3" fillId="0" borderId="28" xfId="79" applyNumberFormat="1" applyFont="1" applyBorder="1" applyAlignment="1" applyProtection="1">
      <alignment horizontal="center" vertical="center" wrapText="1"/>
      <protection/>
    </xf>
    <xf numFmtId="0" fontId="3" fillId="0" borderId="28" xfId="79" applyFont="1" applyBorder="1" applyAlignment="1" applyProtection="1">
      <alignment horizontal="center" vertical="center" wrapText="1"/>
      <protection/>
    </xf>
    <xf numFmtId="0" fontId="3" fillId="0" borderId="29" xfId="79" applyFont="1" applyFill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49" fontId="3" fillId="0" borderId="16" xfId="79" applyNumberFormat="1" applyFont="1" applyBorder="1" applyAlignment="1" applyProtection="1">
      <alignment horizontal="center" vertical="center" wrapText="1"/>
      <protection/>
    </xf>
    <xf numFmtId="49" fontId="4" fillId="34" borderId="16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wrapText="1"/>
      <protection/>
    </xf>
    <xf numFmtId="49" fontId="4" fillId="0" borderId="14" xfId="79" applyNumberFormat="1" applyFont="1" applyBorder="1" applyAlignment="1" applyProtection="1">
      <alignment horizont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49" fontId="4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vertical="center" wrapText="1"/>
      <protection/>
    </xf>
    <xf numFmtId="49" fontId="3" fillId="0" borderId="0" xfId="79" applyNumberFormat="1" applyFont="1" applyBorder="1" applyAlignment="1" applyProtection="1">
      <alignment horizontal="center" vertical="center" wrapText="1"/>
      <protection/>
    </xf>
    <xf numFmtId="3" fontId="4" fillId="0" borderId="0" xfId="79" applyNumberFormat="1" applyFont="1" applyBorder="1" applyAlignment="1" applyProtection="1">
      <alignment vertical="center"/>
      <protection/>
    </xf>
    <xf numFmtId="0" fontId="3" fillId="0" borderId="0" xfId="79" applyFont="1" applyBorder="1" applyAlignment="1" applyProtection="1">
      <alignment horizontal="left" vertical="center"/>
      <protection/>
    </xf>
    <xf numFmtId="0" fontId="3" fillId="0" borderId="0" xfId="79" applyFont="1" applyBorder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wrapText="1"/>
      <protection/>
    </xf>
    <xf numFmtId="49" fontId="4" fillId="0" borderId="0" xfId="79" applyNumberFormat="1" applyFont="1" applyAlignment="1" applyProtection="1">
      <alignment horizontal="center" wrapText="1"/>
      <protection/>
    </xf>
    <xf numFmtId="0" fontId="4" fillId="0" borderId="0" xfId="78" applyFont="1" applyAlignment="1" applyProtection="1">
      <alignment horizontal="centerContinuous"/>
      <protection/>
    </xf>
    <xf numFmtId="0" fontId="3" fillId="0" borderId="0" xfId="78" applyFont="1" applyBorder="1" applyAlignment="1" applyProtection="1">
      <alignment wrapText="1"/>
      <protection/>
    </xf>
    <xf numFmtId="1" fontId="4" fillId="0" borderId="0" xfId="78" applyNumberFormat="1" applyFont="1" applyBorder="1" applyProtection="1">
      <alignment/>
      <protection/>
    </xf>
    <xf numFmtId="0" fontId="3" fillId="0" borderId="0" xfId="78" applyFont="1" applyBorder="1" applyAlignment="1" applyProtection="1">
      <alignment horizontal="right" vertical="center" wrapText="1"/>
      <protection/>
    </xf>
    <xf numFmtId="1" fontId="4" fillId="0" borderId="0" xfId="78" applyNumberFormat="1" applyFont="1" applyProtection="1">
      <alignment/>
      <protection/>
    </xf>
    <xf numFmtId="0" fontId="4" fillId="0" borderId="0" xfId="78" applyFont="1" applyAlignment="1" applyProtection="1">
      <alignment wrapText="1"/>
      <protection/>
    </xf>
    <xf numFmtId="0" fontId="4" fillId="0" borderId="18" xfId="74" applyFont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left" vertical="top" wrapText="1"/>
      <protection/>
    </xf>
    <xf numFmtId="49" fontId="3" fillId="0" borderId="0" xfId="74" applyNumberFormat="1" applyFont="1" applyBorder="1" applyAlignment="1" applyProtection="1">
      <alignment vertical="top" wrapText="1"/>
      <protection/>
    </xf>
    <xf numFmtId="1" fontId="4" fillId="0" borderId="0" xfId="74" applyNumberFormat="1" applyFont="1" applyBorder="1" applyAlignment="1" applyProtection="1">
      <alignment vertical="top" wrapText="1"/>
      <protection/>
    </xf>
    <xf numFmtId="0" fontId="4" fillId="0" borderId="0" xfId="74" applyFont="1" applyAlignment="1" applyProtection="1">
      <alignment horizontal="left" vertical="top" wrapText="1"/>
      <protection/>
    </xf>
    <xf numFmtId="0" fontId="17" fillId="0" borderId="0" xfId="74" applyFont="1" applyBorder="1" applyAlignment="1" applyProtection="1">
      <alignment vertical="top"/>
      <protection/>
    </xf>
    <xf numFmtId="1" fontId="4" fillId="0" borderId="0" xfId="74" applyNumberFormat="1" applyFont="1" applyAlignment="1" applyProtection="1">
      <alignment vertical="top" wrapText="1"/>
      <protection/>
    </xf>
    <xf numFmtId="49" fontId="4" fillId="35" borderId="14" xfId="8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0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74" applyNumberFormat="1" applyFont="1" applyFill="1" applyBorder="1" applyAlignment="1" applyProtection="1">
      <alignment vertical="top"/>
      <protection locked="0"/>
    </xf>
    <xf numFmtId="3" fontId="3" fillId="35" borderId="17" xfId="74" applyNumberFormat="1" applyFont="1" applyFill="1" applyBorder="1" applyAlignment="1" applyProtection="1">
      <alignment vertical="top"/>
      <protection locked="0"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 locked="0"/>
    </xf>
    <xf numFmtId="3" fontId="3" fillId="0" borderId="22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0" fontId="64" fillId="37" borderId="43" xfId="8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80" applyFont="1" applyFill="1" applyBorder="1" applyAlignment="1" applyProtection="1">
      <alignment horizontal="center" vertical="center" wrapText="1"/>
      <protection/>
    </xf>
    <xf numFmtId="0" fontId="65" fillId="38" borderId="43" xfId="0" applyFont="1" applyFill="1" applyBorder="1" applyAlignment="1">
      <alignment horizontal="center" vertical="center" wrapText="1"/>
    </xf>
    <xf numFmtId="3" fontId="4" fillId="0" borderId="16" xfId="74" applyNumberFormat="1" applyFont="1" applyBorder="1" applyAlignment="1" applyProtection="1">
      <alignment vertical="top" wrapText="1"/>
      <protection/>
    </xf>
    <xf numFmtId="3" fontId="4" fillId="0" borderId="17" xfId="74" applyNumberFormat="1" applyFont="1" applyBorder="1" applyAlignment="1" applyProtection="1">
      <alignment vertical="top" wrapText="1"/>
      <protection/>
    </xf>
    <xf numFmtId="3" fontId="4" fillId="0" borderId="14" xfId="74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top" wrapText="1"/>
      <protection/>
    </xf>
    <xf numFmtId="3" fontId="11" fillId="0" borderId="22" xfId="74" applyNumberFormat="1" applyFont="1" applyBorder="1" applyAlignment="1" applyProtection="1">
      <alignment vertical="top" wrapText="1"/>
      <protection/>
    </xf>
    <xf numFmtId="3" fontId="3" fillId="0" borderId="14" xfId="74" applyNumberFormat="1" applyFont="1" applyBorder="1" applyAlignment="1" applyProtection="1">
      <alignment vertical="top" wrapText="1"/>
      <protection/>
    </xf>
    <xf numFmtId="3" fontId="3" fillId="0" borderId="22" xfId="74" applyNumberFormat="1" applyFont="1" applyBorder="1" applyAlignment="1" applyProtection="1">
      <alignment vertical="top" wrapText="1"/>
      <protection/>
    </xf>
    <xf numFmtId="3" fontId="3" fillId="0" borderId="20" xfId="74" applyNumberFormat="1" applyFont="1" applyBorder="1" applyAlignment="1" applyProtection="1">
      <alignment vertical="top" wrapText="1"/>
      <protection/>
    </xf>
    <xf numFmtId="3" fontId="3" fillId="0" borderId="24" xfId="74" applyNumberFormat="1" applyFont="1" applyBorder="1" applyAlignment="1" applyProtection="1">
      <alignment vertical="top" wrapText="1"/>
      <protection/>
    </xf>
    <xf numFmtId="3" fontId="3" fillId="0" borderId="26" xfId="74" applyNumberFormat="1" applyFont="1" applyBorder="1" applyAlignment="1" applyProtection="1">
      <alignment vertical="center" wrapText="1"/>
      <protection/>
    </xf>
    <xf numFmtId="3" fontId="3" fillId="0" borderId="34" xfId="74" applyNumberFormat="1" applyFont="1" applyBorder="1" applyAlignment="1" applyProtection="1">
      <alignment vertical="center" wrapText="1"/>
      <protection/>
    </xf>
    <xf numFmtId="3" fontId="4" fillId="34" borderId="16" xfId="66" applyNumberFormat="1" applyFont="1" applyFill="1" applyBorder="1" applyAlignment="1" applyProtection="1">
      <alignment vertical="top" wrapText="1"/>
      <protection/>
    </xf>
    <xf numFmtId="3" fontId="4" fillId="34" borderId="17" xfId="66" applyNumberFormat="1" applyFont="1" applyFill="1" applyBorder="1" applyAlignment="1" applyProtection="1">
      <alignment vertical="top" wrapText="1"/>
      <protection/>
    </xf>
    <xf numFmtId="3" fontId="4" fillId="34" borderId="14" xfId="66" applyNumberFormat="1" applyFont="1" applyFill="1" applyBorder="1" applyAlignment="1" applyProtection="1">
      <alignment vertical="top" wrapText="1"/>
      <protection/>
    </xf>
    <xf numFmtId="3" fontId="4" fillId="34" borderId="22" xfId="66" applyNumberFormat="1" applyFont="1" applyFill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center" wrapText="1"/>
      <protection/>
    </xf>
    <xf numFmtId="3" fontId="11" fillId="0" borderId="22" xfId="74" applyNumberFormat="1" applyFont="1" applyBorder="1" applyAlignment="1" applyProtection="1">
      <alignment vertical="center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4" fillId="0" borderId="14" xfId="74" applyNumberFormat="1" applyFont="1" applyFill="1" applyBorder="1" applyAlignment="1" applyProtection="1">
      <alignment vertical="top" wrapText="1"/>
      <protection/>
    </xf>
    <xf numFmtId="3" fontId="4" fillId="0" borderId="22" xfId="74" applyNumberFormat="1" applyFont="1" applyFill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4" fillId="0" borderId="24" xfId="66" applyNumberFormat="1" applyFont="1" applyBorder="1" applyAlignment="1" applyProtection="1">
      <alignment vertical="top" wrapText="1"/>
      <protection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/>
      <protection/>
    </xf>
    <xf numFmtId="3" fontId="4" fillId="0" borderId="14" xfId="66" applyNumberFormat="1" applyFont="1" applyBorder="1" applyAlignment="1" applyProtection="1">
      <alignment vertical="top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24" xfId="66" applyNumberFormat="1" applyFont="1" applyBorder="1" applyAlignment="1" applyProtection="1">
      <alignment vertical="top"/>
      <protection/>
    </xf>
    <xf numFmtId="3" fontId="3" fillId="0" borderId="14" xfId="78" applyNumberFormat="1" applyFont="1" applyBorder="1" applyAlignment="1" applyProtection="1">
      <alignment vertical="center"/>
      <protection/>
    </xf>
    <xf numFmtId="3" fontId="3" fillId="0" borderId="22" xfId="78" applyNumberFormat="1" applyFont="1" applyBorder="1" applyAlignment="1" applyProtection="1">
      <alignment vertical="center"/>
      <protection/>
    </xf>
    <xf numFmtId="3" fontId="11" fillId="0" borderId="14" xfId="78" applyNumberFormat="1" applyFont="1" applyBorder="1" applyAlignment="1" applyProtection="1">
      <alignment vertical="center"/>
      <protection/>
    </xf>
    <xf numFmtId="3" fontId="11" fillId="0" borderId="22" xfId="78" applyNumberFormat="1" applyFont="1" applyBorder="1" applyAlignment="1" applyProtection="1">
      <alignment vertical="center"/>
      <protection/>
    </xf>
    <xf numFmtId="3" fontId="3" fillId="0" borderId="26" xfId="78" applyNumberFormat="1" applyFont="1" applyBorder="1" applyAlignment="1" applyProtection="1">
      <alignment vertical="center"/>
      <protection/>
    </xf>
    <xf numFmtId="3" fontId="3" fillId="0" borderId="34" xfId="78" applyNumberFormat="1" applyFont="1" applyBorder="1" applyAlignment="1" applyProtection="1">
      <alignment vertical="center"/>
      <protection/>
    </xf>
    <xf numFmtId="3" fontId="4" fillId="0" borderId="16" xfId="78" applyNumberFormat="1" applyFont="1" applyBorder="1" applyAlignment="1" applyProtection="1">
      <alignment vertical="center"/>
      <protection/>
    </xf>
    <xf numFmtId="3" fontId="4" fillId="0" borderId="17" xfId="78" applyNumberFormat="1" applyFont="1" applyBorder="1" applyAlignment="1" applyProtection="1">
      <alignment vertical="center"/>
      <protection/>
    </xf>
    <xf numFmtId="3" fontId="3" fillId="0" borderId="16" xfId="78" applyNumberFormat="1" applyFont="1" applyFill="1" applyBorder="1" applyAlignment="1" applyProtection="1">
      <alignment vertical="center"/>
      <protection/>
    </xf>
    <xf numFmtId="3" fontId="3" fillId="0" borderId="17" xfId="78" applyNumberFormat="1" applyFont="1" applyFill="1" applyBorder="1" applyAlignment="1" applyProtection="1">
      <alignment vertical="center"/>
      <protection/>
    </xf>
    <xf numFmtId="3" fontId="11" fillId="0" borderId="20" xfId="78" applyNumberFormat="1" applyFont="1" applyBorder="1" applyAlignment="1" applyProtection="1">
      <alignment vertical="center"/>
      <protection/>
    </xf>
    <xf numFmtId="3" fontId="11" fillId="0" borderId="24" xfId="78" applyNumberFormat="1" applyFont="1" applyBorder="1" applyAlignment="1" applyProtection="1">
      <alignment vertical="center"/>
      <protection/>
    </xf>
    <xf numFmtId="3" fontId="3" fillId="35" borderId="22" xfId="74" applyNumberFormat="1" applyFont="1" applyFill="1" applyBorder="1" applyAlignment="1" applyProtection="1">
      <alignment vertical="center"/>
      <protection locked="0"/>
    </xf>
    <xf numFmtId="3" fontId="11" fillId="35" borderId="14" xfId="74" applyNumberFormat="1" applyFont="1" applyFill="1" applyBorder="1" applyAlignment="1" applyProtection="1">
      <alignment vertical="center"/>
      <protection locked="0"/>
    </xf>
    <xf numFmtId="4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0" fontId="66" fillId="38" borderId="44" xfId="0" applyFont="1" applyFill="1" applyBorder="1" applyAlignment="1">
      <alignment horizontal="left" vertical="center"/>
    </xf>
    <xf numFmtId="0" fontId="66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65" fillId="38" borderId="46" xfId="0" applyFont="1" applyFill="1" applyBorder="1" applyAlignment="1">
      <alignment horizontal="center" vertical="center" wrapText="1"/>
    </xf>
    <xf numFmtId="4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Fill="1" applyBorder="1" applyAlignment="1" applyProtection="1">
      <alignment vertical="center"/>
      <protection/>
    </xf>
    <xf numFmtId="3" fontId="3" fillId="0" borderId="20" xfId="79" applyNumberFormat="1" applyFont="1" applyFill="1" applyBorder="1" applyAlignment="1" applyProtection="1">
      <alignment vertical="center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3" fillId="34" borderId="14" xfId="79" applyNumberFormat="1" applyFont="1" applyFill="1" applyBorder="1" applyAlignment="1" applyProtection="1">
      <alignment vertical="center"/>
      <protection/>
    </xf>
    <xf numFmtId="3" fontId="4" fillId="0" borderId="19" xfId="77" applyNumberFormat="1" applyFont="1" applyFill="1" applyBorder="1" applyAlignment="1" applyProtection="1">
      <alignment wrapText="1"/>
      <protection/>
    </xf>
    <xf numFmtId="3" fontId="4" fillId="0" borderId="31" xfId="77" applyNumberFormat="1" applyFont="1" applyFill="1" applyBorder="1" applyAlignment="1" applyProtection="1">
      <alignment wrapText="1"/>
      <protection/>
    </xf>
    <xf numFmtId="3" fontId="3" fillId="0" borderId="28" xfId="77" applyNumberFormat="1" applyFont="1" applyFill="1" applyBorder="1" applyAlignment="1" applyProtection="1">
      <alignment wrapText="1"/>
      <protection/>
    </xf>
    <xf numFmtId="3" fontId="3" fillId="0" borderId="29" xfId="77" applyNumberFormat="1" applyFont="1" applyFill="1" applyBorder="1" applyAlignment="1" applyProtection="1">
      <alignment wrapText="1"/>
      <protection/>
    </xf>
    <xf numFmtId="3" fontId="3" fillId="0" borderId="20" xfId="77" applyNumberFormat="1" applyFont="1" applyFill="1" applyBorder="1" applyAlignment="1" applyProtection="1">
      <alignment wrapText="1"/>
      <protection/>
    </xf>
    <xf numFmtId="3" fontId="3" fillId="0" borderId="24" xfId="7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7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70" fillId="4" borderId="47" xfId="0" applyFont="1" applyFill="1" applyBorder="1" applyAlignment="1" applyProtection="1">
      <alignment horizontal="center" vertical="center"/>
      <protection/>
    </xf>
    <xf numFmtId="0" fontId="70" fillId="4" borderId="47" xfId="0" applyFont="1" applyFill="1" applyBorder="1" applyAlignment="1">
      <alignment horizontal="center" vertical="center"/>
    </xf>
    <xf numFmtId="0" fontId="70" fillId="10" borderId="47" xfId="0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0" fontId="70" fillId="22" borderId="47" xfId="0" applyFont="1" applyFill="1" applyBorder="1" applyAlignment="1">
      <alignment horizontal="center" vertical="center"/>
    </xf>
    <xf numFmtId="3" fontId="71" fillId="0" borderId="47" xfId="0" applyNumberFormat="1" applyFont="1" applyBorder="1" applyAlignment="1">
      <alignment horizontal="right" vertical="center" indent="1"/>
    </xf>
    <xf numFmtId="4" fontId="71" fillId="0" borderId="47" xfId="0" applyNumberFormat="1" applyFont="1" applyBorder="1" applyAlignment="1">
      <alignment horizontal="right" vertical="center" indent="1"/>
    </xf>
    <xf numFmtId="0" fontId="72" fillId="0" borderId="47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center" vertical="center" wrapText="1"/>
    </xf>
    <xf numFmtId="3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80" applyFont="1" applyBorder="1" applyAlignment="1" applyProtection="1">
      <alignment horizontal="centerContinuous" vertical="center" wrapText="1"/>
      <protection/>
    </xf>
    <xf numFmtId="0" fontId="4" fillId="0" borderId="49" xfId="80" applyFont="1" applyBorder="1" applyAlignment="1" applyProtection="1">
      <alignment horizontal="centerContinuous" vertical="center" wrapText="1"/>
      <protection/>
    </xf>
    <xf numFmtId="49" fontId="73" fillId="0" borderId="48" xfId="80" applyNumberFormat="1" applyFont="1" applyFill="1" applyBorder="1" applyAlignment="1" applyProtection="1">
      <alignment horizontal="centerContinuous"/>
      <protection/>
    </xf>
    <xf numFmtId="0" fontId="74" fillId="0" borderId="49" xfId="80" applyFont="1" applyFill="1" applyBorder="1" applyAlignment="1" applyProtection="1">
      <alignment horizontal="centerContinuous" vertical="center" wrapText="1"/>
      <protection/>
    </xf>
    <xf numFmtId="0" fontId="3" fillId="0" borderId="12" xfId="80" applyFont="1" applyFill="1" applyBorder="1" applyAlignment="1" applyProtection="1">
      <alignment horizontal="centerContinuous" vertical="center" wrapText="1"/>
      <protection/>
    </xf>
    <xf numFmtId="0" fontId="4" fillId="0" borderId="13" xfId="80" applyFont="1" applyFill="1" applyBorder="1" applyAlignment="1" applyProtection="1">
      <alignment horizontal="centerContinuous" vertical="center" wrapText="1"/>
      <protection/>
    </xf>
    <xf numFmtId="0" fontId="73" fillId="0" borderId="48" xfId="80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0" xfId="59" applyNumberFormat="1" applyFont="1" applyFill="1" applyBorder="1" applyAlignment="1" applyProtection="1">
      <alignment/>
      <protection locked="0"/>
    </xf>
    <xf numFmtId="49" fontId="75" fillId="35" borderId="11" xfId="59" applyNumberFormat="1" applyFont="1" applyFill="1" applyBorder="1" applyAlignment="1" applyProtection="1">
      <alignment/>
      <protection locked="0"/>
    </xf>
    <xf numFmtId="49" fontId="75" fillId="35" borderId="14" xfId="59" applyNumberFormat="1" applyFont="1" applyFill="1" applyBorder="1" applyAlignment="1" applyProtection="1">
      <alignment/>
      <protection locked="0"/>
    </xf>
    <xf numFmtId="0" fontId="21" fillId="0" borderId="0" xfId="77" applyFont="1" applyAlignment="1" applyProtection="1">
      <alignment wrapText="1"/>
      <protection/>
    </xf>
    <xf numFmtId="0" fontId="20" fillId="0" borderId="0" xfId="77" applyFont="1" applyAlignment="1" applyProtection="1">
      <alignment horizontal="left" wrapText="1"/>
      <protection/>
    </xf>
    <xf numFmtId="0" fontId="4" fillId="0" borderId="0" xfId="74" applyFont="1" applyBorder="1" applyAlignment="1" applyProtection="1">
      <alignment horizontal="right" vertical="center" indent="2"/>
      <protection hidden="1"/>
    </xf>
    <xf numFmtId="0" fontId="4" fillId="0" borderId="0" xfId="74" applyFont="1" applyBorder="1" applyAlignment="1" applyProtection="1">
      <alignment horizontal="right" vertical="center" indent="2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80" applyNumberFormat="1" applyFont="1" applyFill="1" applyBorder="1" applyProtection="1">
      <alignment/>
      <protection locked="0"/>
    </xf>
    <xf numFmtId="3" fontId="4" fillId="0" borderId="14" xfId="72" applyNumberFormat="1" applyFont="1" applyFill="1" applyBorder="1" applyAlignment="1" applyProtection="1">
      <alignment horizontal="right" vertical="center" wrapText="1"/>
      <protection/>
    </xf>
    <xf numFmtId="0" fontId="4" fillId="0" borderId="0" xfId="74" applyFont="1" applyBorder="1" applyAlignment="1" applyProtection="1">
      <alignment vertical="center"/>
      <protection/>
    </xf>
    <xf numFmtId="14" fontId="4" fillId="35" borderId="14" xfId="80" applyNumberFormat="1" applyFont="1" applyFill="1" applyBorder="1" applyAlignment="1" applyProtection="1">
      <alignment horizontal="centerContinuous" vertical="center" wrapText="1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11" fillId="35" borderId="22" xfId="76" applyNumberFormat="1" applyFont="1" applyFill="1" applyBorder="1" applyAlignment="1" applyProtection="1">
      <alignment vertical="center"/>
      <protection locked="0"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3" fontId="4" fillId="0" borderId="0" xfId="73" applyNumberFormat="1" applyFont="1" applyProtection="1">
      <alignment/>
      <protection/>
    </xf>
    <xf numFmtId="3" fontId="3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14" xfId="72" applyNumberFormat="1" applyFont="1" applyBorder="1" applyAlignment="1" applyProtection="1">
      <alignment horizontal="right" vertical="center" wrapText="1"/>
      <protection/>
    </xf>
    <xf numFmtId="3" fontId="4" fillId="0" borderId="14" xfId="72" applyNumberFormat="1" applyFont="1" applyBorder="1" applyAlignment="1" applyProtection="1">
      <alignment horizontal="right" vertical="center" wrapText="1"/>
      <protection/>
    </xf>
    <xf numFmtId="3" fontId="11" fillId="0" borderId="20" xfId="72" applyNumberFormat="1" applyFont="1" applyBorder="1" applyAlignment="1" applyProtection="1">
      <alignment horizontal="right" vertical="center" wrapText="1"/>
      <protection/>
    </xf>
    <xf numFmtId="3" fontId="4" fillId="34" borderId="36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Border="1" applyAlignment="1" applyProtection="1">
      <alignment horizontal="right" vertical="center" wrapText="1"/>
      <protection/>
    </xf>
    <xf numFmtId="3" fontId="11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20" xfId="72" applyNumberFormat="1" applyFont="1" applyFill="1" applyBorder="1" applyAlignment="1" applyProtection="1">
      <alignment horizontal="right" vertical="center" wrapText="1"/>
      <protection/>
    </xf>
    <xf numFmtId="3" fontId="4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4" xfId="72" applyNumberFormat="1" applyFont="1" applyFill="1" applyBorder="1" applyAlignment="1" applyProtection="1">
      <alignment horizontal="right" vertical="center" wrapText="1"/>
      <protection/>
    </xf>
    <xf numFmtId="3" fontId="4" fillId="34" borderId="51" xfId="72" applyNumberFormat="1" applyFont="1" applyFill="1" applyBorder="1" applyAlignment="1" applyProtection="1">
      <alignment horizontal="right" vertical="center" wrapText="1"/>
      <protection/>
    </xf>
    <xf numFmtId="3" fontId="4" fillId="0" borderId="31" xfId="72" applyNumberFormat="1" applyFont="1" applyFill="1" applyBorder="1" applyAlignment="1" applyProtection="1">
      <alignment horizontal="right" vertical="center" wrapText="1"/>
      <protection/>
    </xf>
    <xf numFmtId="3" fontId="11" fillId="0" borderId="29" xfId="72" applyNumberFormat="1" applyFont="1" applyBorder="1" applyAlignment="1" applyProtection="1">
      <alignment horizontal="right" vertical="center" wrapText="1"/>
      <protection/>
    </xf>
    <xf numFmtId="3" fontId="11" fillId="0" borderId="28" xfId="72" applyNumberFormat="1" applyFont="1" applyBorder="1" applyAlignment="1" applyProtection="1">
      <alignment horizontal="right" vertical="center" wrapText="1"/>
      <protection/>
    </xf>
    <xf numFmtId="3" fontId="3" fillId="0" borderId="14" xfId="72" applyNumberFormat="1" applyFont="1" applyBorder="1" applyAlignment="1" applyProtection="1">
      <alignment horizontal="right" vertical="center" wrapText="1"/>
      <protection/>
    </xf>
    <xf numFmtId="0" fontId="11" fillId="0" borderId="14" xfId="72" applyFont="1" applyFill="1" applyBorder="1" applyAlignment="1" applyProtection="1">
      <alignment horizontal="right" vertical="center" wrapText="1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49" fontId="4" fillId="0" borderId="0" xfId="74" applyNumberFormat="1" applyFont="1" applyAlignment="1" applyProtection="1">
      <alignment vertical="top" wrapText="1"/>
      <protection locked="0"/>
    </xf>
    <xf numFmtId="0" fontId="4" fillId="0" borderId="0" xfId="78" applyFont="1" applyBorder="1" applyAlignment="1" applyProtection="1">
      <alignment horizontal="left" wrapText="1"/>
      <protection/>
    </xf>
    <xf numFmtId="0" fontId="20" fillId="0" borderId="0" xfId="77" applyFont="1" applyAlignment="1" applyProtection="1">
      <alignment horizontal="left" wrapText="1"/>
      <protection/>
    </xf>
    <xf numFmtId="0" fontId="3" fillId="0" borderId="38" xfId="79" applyFont="1" applyBorder="1" applyAlignment="1" applyProtection="1">
      <alignment horizontal="center" vertical="center" wrapText="1"/>
      <protection/>
    </xf>
    <xf numFmtId="0" fontId="3" fillId="0" borderId="33" xfId="79" applyFont="1" applyBorder="1" applyAlignment="1" applyProtection="1">
      <alignment horizontal="center" vertical="center" wrapText="1"/>
      <protection/>
    </xf>
    <xf numFmtId="0" fontId="3" fillId="0" borderId="19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37" xfId="79" applyFont="1" applyBorder="1" applyAlignment="1" applyProtection="1">
      <alignment horizontal="center" vertical="center" wrapText="1"/>
      <protection/>
    </xf>
    <xf numFmtId="0" fontId="3" fillId="0" borderId="32" xfId="79" applyFont="1" applyBorder="1" applyAlignment="1" applyProtection="1">
      <alignment horizontal="center" vertical="center" wrapText="1"/>
      <protection/>
    </xf>
    <xf numFmtId="0" fontId="3" fillId="0" borderId="30" xfId="79" applyFont="1" applyBorder="1" applyAlignment="1" applyProtection="1">
      <alignment horizontal="center" vertical="center" wrapText="1"/>
      <protection/>
    </xf>
    <xf numFmtId="49" fontId="3" fillId="0" borderId="38" xfId="79" applyNumberFormat="1" applyFont="1" applyBorder="1" applyAlignment="1" applyProtection="1">
      <alignment horizontal="center" vertical="center" wrapText="1"/>
      <protection/>
    </xf>
    <xf numFmtId="49" fontId="3" fillId="0" borderId="33" xfId="79" applyNumberFormat="1" applyFont="1" applyBorder="1" applyAlignment="1" applyProtection="1">
      <alignment horizontal="center" vertical="center" wrapText="1"/>
      <protection/>
    </xf>
    <xf numFmtId="49" fontId="3" fillId="0" borderId="19" xfId="79" applyNumberFormat="1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3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52" xfId="72" applyFont="1" applyBorder="1" applyAlignment="1" applyProtection="1">
      <alignment horizontal="center" vertical="center" wrapText="1"/>
      <protection/>
    </xf>
    <xf numFmtId="0" fontId="3" fillId="0" borderId="53" xfId="72" applyFont="1" applyBorder="1" applyAlignment="1" applyProtection="1">
      <alignment horizontal="center" vertical="center" wrapText="1"/>
      <protection/>
    </xf>
    <xf numFmtId="0" fontId="3" fillId="0" borderId="54" xfId="72" applyFont="1" applyBorder="1" applyAlignment="1" applyProtection="1">
      <alignment horizontal="center" vertical="center" wrapText="1"/>
      <protection/>
    </xf>
    <xf numFmtId="0" fontId="3" fillId="0" borderId="13" xfId="72" applyFont="1" applyBorder="1" applyAlignment="1" applyProtection="1">
      <alignment horizontal="center" vertical="center" wrapText="1"/>
      <protection/>
    </xf>
    <xf numFmtId="49" fontId="3" fillId="0" borderId="38" xfId="72" applyNumberFormat="1" applyFont="1" applyBorder="1" applyAlignment="1" applyProtection="1">
      <alignment horizontal="center" vertical="center" wrapText="1"/>
      <protection/>
    </xf>
    <xf numFmtId="49" fontId="3" fillId="0" borderId="19" xfId="72" applyNumberFormat="1" applyFont="1" applyBorder="1" applyAlignment="1" applyProtection="1">
      <alignment horizontal="center" vertical="center" wrapText="1"/>
      <protection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1" fontId="3" fillId="0" borderId="16" xfId="70" applyNumberFormat="1" applyFont="1" applyBorder="1" applyAlignment="1" applyProtection="1">
      <alignment horizontal="center" vertical="center" wrapText="1"/>
      <protection/>
    </xf>
    <xf numFmtId="1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49" fontId="6" fillId="0" borderId="0" xfId="71" applyNumberFormat="1" applyFont="1" applyAlignment="1" applyProtection="1">
      <alignment horizontal="left" vertical="top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0" xfId="74" applyFont="1" applyBorder="1" applyAlignment="1" applyProtection="1">
      <alignment vertical="center"/>
      <protection locked="0"/>
    </xf>
    <xf numFmtId="0" fontId="4" fillId="0" borderId="0" xfId="74" applyFont="1" applyBorder="1" applyAlignment="1" applyProtection="1">
      <alignment horizontal="left" vertical="center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Euro" xfId="50"/>
    <cellStyle name="Euro 2" xfId="51"/>
    <cellStyle name="Euro 2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16 2" xfId="64"/>
    <cellStyle name="Normal 16 3" xfId="65"/>
    <cellStyle name="Normal 2" xfId="66"/>
    <cellStyle name="Normal 2 2" xfId="67"/>
    <cellStyle name="Normal 2 3" xfId="68"/>
    <cellStyle name="Normal 3" xfId="69"/>
    <cellStyle name="Normal_El. 7.3" xfId="70"/>
    <cellStyle name="Normal_El. 7.4" xfId="71"/>
    <cellStyle name="Normal_El.7.2" xfId="72"/>
    <cellStyle name="Normal_Spravki_kod" xfId="73"/>
    <cellStyle name="Normal_Баланс" xfId="74"/>
    <cellStyle name="Normal_Баланс 2" xfId="75"/>
    <cellStyle name="Normal_Баланс 3" xfId="76"/>
    <cellStyle name="Normal_Отч.парич.поток" xfId="77"/>
    <cellStyle name="Normal_Отч.прих-разх" xfId="78"/>
    <cellStyle name="Normal_Отч.собств.кап." xfId="79"/>
    <cellStyle name="Normal_Финансов отчет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5" zoomScaleNormal="85" zoomScaleSheetLayoutView="85" zoomScalePageLayoutView="0" workbookViewId="0" topLeftCell="A1">
      <selection activeCell="A33" sqref="A32:A33"/>
    </sheetView>
  </sheetViews>
  <sheetFormatPr defaultColWidth="9.140625" defaultRowHeight="15"/>
  <cols>
    <col min="1" max="1" width="30.7109375" style="645" customWidth="1"/>
    <col min="2" max="2" width="65.7109375" style="645" customWidth="1"/>
    <col min="3" max="26" width="11.421875" style="645" customWidth="1"/>
    <col min="27" max="27" width="9.8515625" style="645" bestFit="1" customWidth="1"/>
    <col min="28" max="16384" width="11.421875" style="645" customWidth="1"/>
  </cols>
  <sheetData>
    <row r="1" spans="1:27" ht="15.75">
      <c r="A1" s="1" t="s">
        <v>937</v>
      </c>
      <c r="B1" s="2"/>
      <c r="Z1" s="656">
        <v>1</v>
      </c>
      <c r="AA1" s="657">
        <f>IF(ISBLANK(_endDate),"",_endDate)</f>
        <v>43281</v>
      </c>
    </row>
    <row r="2" spans="1:27" ht="15.75">
      <c r="A2" s="644" t="s">
        <v>938</v>
      </c>
      <c r="B2" s="639"/>
      <c r="Z2" s="656">
        <v>2</v>
      </c>
      <c r="AA2" s="657">
        <f>IF(ISBLANK(_pdeReportingDate),"",_pdeReportingDate)</f>
        <v>43340</v>
      </c>
    </row>
    <row r="3" spans="1:27" ht="15.75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" ht="15.75">
      <c r="A4" s="638" t="s">
        <v>961</v>
      </c>
      <c r="B4" s="639"/>
    </row>
    <row r="5" spans="1:2" ht="47.25">
      <c r="A5" s="642" t="s">
        <v>903</v>
      </c>
      <c r="B5" s="64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1">
        <v>43101</v>
      </c>
    </row>
    <row r="10" spans="1:2" ht="15.75">
      <c r="A10" s="7" t="s">
        <v>2</v>
      </c>
      <c r="B10" s="661">
        <v>43281</v>
      </c>
    </row>
    <row r="11" spans="1:2" ht="15.75">
      <c r="A11" s="7" t="s">
        <v>950</v>
      </c>
      <c r="B11" s="661">
        <v>43340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8" t="s">
        <v>963</v>
      </c>
    </row>
    <row r="15" spans="1:2" ht="15.75">
      <c r="A15" s="10" t="s">
        <v>942</v>
      </c>
      <c r="B15" s="539" t="s">
        <v>898</v>
      </c>
    </row>
    <row r="16" spans="1:2" ht="15.75">
      <c r="A16" s="7" t="s">
        <v>3</v>
      </c>
      <c r="B16" s="538" t="s">
        <v>962</v>
      </c>
    </row>
    <row r="17" spans="1:2" ht="15.75">
      <c r="A17" s="7" t="s">
        <v>894</v>
      </c>
      <c r="B17" s="538" t="s">
        <v>968</v>
      </c>
    </row>
    <row r="18" spans="1:2" ht="15.75">
      <c r="A18" s="7" t="s">
        <v>893</v>
      </c>
      <c r="B18" s="538" t="s">
        <v>969</v>
      </c>
    </row>
    <row r="19" spans="1:2" ht="15.75">
      <c r="A19" s="7" t="s">
        <v>4</v>
      </c>
      <c r="B19" s="538" t="s">
        <v>972</v>
      </c>
    </row>
    <row r="20" spans="1:2" ht="15.75">
      <c r="A20" s="7" t="s">
        <v>5</v>
      </c>
      <c r="B20" s="538" t="s">
        <v>973</v>
      </c>
    </row>
    <row r="21" spans="1:2" ht="15.75">
      <c r="A21" s="10" t="s">
        <v>6</v>
      </c>
      <c r="B21" s="539" t="s">
        <v>967</v>
      </c>
    </row>
    <row r="22" spans="1:2" ht="15.75">
      <c r="A22" s="10" t="s">
        <v>891</v>
      </c>
      <c r="B22" s="539" t="s">
        <v>965</v>
      </c>
    </row>
    <row r="23" spans="1:2" ht="15.75">
      <c r="A23" s="10" t="s">
        <v>7</v>
      </c>
      <c r="B23" s="646" t="s">
        <v>966</v>
      </c>
    </row>
    <row r="24" spans="1:2" ht="15.75">
      <c r="A24" s="10" t="s">
        <v>892</v>
      </c>
      <c r="B24" s="647" t="s">
        <v>964</v>
      </c>
    </row>
    <row r="25" spans="1:2" ht="15.75">
      <c r="A25" s="7" t="s">
        <v>895</v>
      </c>
      <c r="B25" s="648"/>
    </row>
    <row r="26" spans="1:2" ht="15.75">
      <c r="A26" s="10" t="s">
        <v>943</v>
      </c>
      <c r="B26" s="658" t="s">
        <v>970</v>
      </c>
    </row>
    <row r="27" spans="1:2" ht="15.75">
      <c r="A27" s="10" t="s">
        <v>944</v>
      </c>
      <c r="B27" s="539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673" t="s">
        <v>516</v>
      </c>
      <c r="H10" s="673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>
        <v>1966</v>
      </c>
      <c r="G17" s="432"/>
      <c r="H17" s="432"/>
      <c r="I17" s="433">
        <f t="shared" si="0"/>
        <v>1966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1966</v>
      </c>
      <c r="G18" s="439">
        <f t="shared" si="1"/>
        <v>0</v>
      </c>
      <c r="H18" s="439">
        <f t="shared" si="1"/>
        <v>0</v>
      </c>
      <c r="I18" s="440">
        <f t="shared" si="0"/>
        <v>1966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43340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2" t="s">
        <v>8</v>
      </c>
      <c r="B33" s="697" t="str">
        <f>authorName</f>
        <v>Людмила Бонджова</v>
      </c>
      <c r="C33" s="697"/>
      <c r="D33" s="697"/>
      <c r="E33" s="697"/>
      <c r="F33" s="697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41"/>
      <c r="C35" s="741"/>
      <c r="D35" s="741"/>
      <c r="E35" s="741"/>
      <c r="F35" s="741"/>
      <c r="G35" s="741"/>
      <c r="H35" s="741"/>
      <c r="I35" s="741"/>
    </row>
    <row r="36" spans="1:9" s="107" customFormat="1" ht="15.75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699" t="str">
        <f>+Начална!B17</f>
        <v>Огнян Донев</v>
      </c>
      <c r="C37" s="695"/>
      <c r="D37" s="695"/>
      <c r="E37" s="695"/>
      <c r="F37" s="695"/>
      <c r="G37" s="695"/>
      <c r="H37" s="695"/>
      <c r="I37" s="695"/>
    </row>
    <row r="38" spans="1:9" s="107" customFormat="1" ht="15.75" customHeight="1">
      <c r="A38" s="670"/>
      <c r="B38" s="695"/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70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70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>
      <c r="A41" s="670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70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70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1">
      <selection activeCell="M19" sqref="M1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673" t="s">
        <v>516</v>
      </c>
      <c r="H10" s="673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35930</v>
      </c>
      <c r="D13" s="432"/>
      <c r="E13" s="432"/>
      <c r="F13" s="432">
        <v>769</v>
      </c>
      <c r="G13" s="432"/>
      <c r="H13" s="432">
        <v>412</v>
      </c>
      <c r="I13" s="433">
        <f>F13+G13-H13</f>
        <v>357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769</v>
      </c>
      <c r="G18" s="439">
        <f t="shared" si="1"/>
        <v>0</v>
      </c>
      <c r="H18" s="439">
        <f t="shared" si="1"/>
        <v>412</v>
      </c>
      <c r="I18" s="440">
        <f t="shared" si="0"/>
        <v>357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43340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2" t="s">
        <v>8</v>
      </c>
      <c r="B33" s="697" t="str">
        <f>authorName</f>
        <v>Людмила Бонджова</v>
      </c>
      <c r="C33" s="697"/>
      <c r="D33" s="697"/>
      <c r="E33" s="697"/>
      <c r="F33" s="697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41"/>
      <c r="C35" s="741"/>
      <c r="D35" s="741"/>
      <c r="E35" s="741"/>
      <c r="F35" s="741"/>
      <c r="G35" s="741"/>
      <c r="H35" s="741"/>
      <c r="I35" s="741"/>
    </row>
    <row r="36" spans="1:9" s="107" customFormat="1" ht="15.75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699" t="str">
        <f>+Начална!B17</f>
        <v>Огнян Донев</v>
      </c>
      <c r="C37" s="695"/>
      <c r="D37" s="695"/>
      <c r="E37" s="695"/>
      <c r="F37" s="695"/>
      <c r="G37" s="695"/>
      <c r="H37" s="695"/>
      <c r="I37" s="695"/>
    </row>
    <row r="38" spans="1:9" s="107" customFormat="1" ht="15.75" customHeight="1">
      <c r="A38" s="670"/>
      <c r="B38" s="695"/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70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70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>
      <c r="A41" s="670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70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70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01.01.2018 г. до 30.06.2018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7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7" ht="18.75" customHeight="1">
      <c r="A6" s="635" t="s">
        <v>956</v>
      </c>
      <c r="B6" s="626" t="s">
        <v>920</v>
      </c>
      <c r="C6" s="633">
        <f>'1-Баланс'!C95</f>
        <v>989017</v>
      </c>
      <c r="D6" s="634">
        <f aca="true" t="shared" si="0" ref="D6:D15">C6-E6</f>
        <v>0</v>
      </c>
      <c r="E6" s="633">
        <f>'1-Баланс'!G95</f>
        <v>989017</v>
      </c>
      <c r="F6" s="627" t="s">
        <v>921</v>
      </c>
      <c r="G6" s="635" t="s">
        <v>956</v>
      </c>
    </row>
    <row r="7" spans="1:7" ht="18.75" customHeight="1">
      <c r="A7" s="635" t="s">
        <v>956</v>
      </c>
      <c r="B7" s="626" t="s">
        <v>919</v>
      </c>
      <c r="C7" s="633">
        <f>'1-Баланс'!G37</f>
        <v>474904</v>
      </c>
      <c r="D7" s="634">
        <f t="shared" si="0"/>
        <v>374397</v>
      </c>
      <c r="E7" s="633">
        <f>'1-Баланс'!G18</f>
        <v>100507</v>
      </c>
      <c r="F7" s="627" t="s">
        <v>455</v>
      </c>
      <c r="G7" s="635" t="s">
        <v>956</v>
      </c>
    </row>
    <row r="8" spans="1:7" ht="18.75" customHeight="1">
      <c r="A8" s="635" t="s">
        <v>956</v>
      </c>
      <c r="B8" s="626" t="s">
        <v>917</v>
      </c>
      <c r="C8" s="633">
        <f>ABS('1-Баланс'!G32)-ABS('1-Баланс'!G33)</f>
        <v>20739</v>
      </c>
      <c r="D8" s="634">
        <f t="shared" si="0"/>
        <v>0</v>
      </c>
      <c r="E8" s="633">
        <f>ABS('2-Отчет за доходите'!C44)-ABS('2-Отчет за доходите'!G44)</f>
        <v>20739</v>
      </c>
      <c r="F8" s="627" t="s">
        <v>918</v>
      </c>
      <c r="G8" s="636" t="s">
        <v>958</v>
      </c>
    </row>
    <row r="9" spans="1:7" ht="18.75" customHeight="1">
      <c r="A9" s="635" t="s">
        <v>956</v>
      </c>
      <c r="B9" s="626" t="s">
        <v>923</v>
      </c>
      <c r="C9" s="633">
        <f>'1-Баланс'!D92</f>
        <v>33328</v>
      </c>
      <c r="D9" s="634">
        <f t="shared" si="0"/>
        <v>10714</v>
      </c>
      <c r="E9" s="633">
        <f>'3-Отчет за паричния поток'!C45</f>
        <v>22614</v>
      </c>
      <c r="F9" s="627" t="s">
        <v>922</v>
      </c>
      <c r="G9" s="636" t="s">
        <v>957</v>
      </c>
    </row>
    <row r="10" spans="1:7" ht="18.75" customHeight="1">
      <c r="A10" s="635" t="s">
        <v>956</v>
      </c>
      <c r="B10" s="626" t="s">
        <v>924</v>
      </c>
      <c r="C10" s="633">
        <f>'1-Баланс'!C92</f>
        <v>21633</v>
      </c>
      <c r="D10" s="634">
        <f t="shared" si="0"/>
        <v>1353</v>
      </c>
      <c r="E10" s="633">
        <f>'3-Отчет за паричния поток'!C46</f>
        <v>20280</v>
      </c>
      <c r="F10" s="627" t="s">
        <v>925</v>
      </c>
      <c r="G10" s="636" t="s">
        <v>957</v>
      </c>
    </row>
    <row r="11" spans="1:7" ht="18.75" customHeight="1">
      <c r="A11" s="635" t="s">
        <v>956</v>
      </c>
      <c r="B11" s="626" t="s">
        <v>919</v>
      </c>
      <c r="C11" s="633">
        <f>'1-Баланс'!G37</f>
        <v>474904</v>
      </c>
      <c r="D11" s="634">
        <f t="shared" si="0"/>
        <v>0</v>
      </c>
      <c r="E11" s="633">
        <f>'4-Отчет за собствения капитал'!L34</f>
        <v>474904</v>
      </c>
      <c r="F11" s="627" t="s">
        <v>926</v>
      </c>
      <c r="G11" s="636" t="s">
        <v>959</v>
      </c>
    </row>
    <row r="12" spans="1:7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7" ht="18.75" customHeight="1">
      <c r="A13" s="635" t="s">
        <v>956</v>
      </c>
      <c r="B13" s="626" t="s">
        <v>928</v>
      </c>
      <c r="C13" s="633">
        <f>'1-Баланс'!C37</f>
        <v>1456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7" ht="18.75" customHeight="1">
      <c r="A14" s="635" t="s">
        <v>956</v>
      </c>
      <c r="B14" s="626" t="s">
        <v>929</v>
      </c>
      <c r="C14" s="633">
        <f>'1-Баланс'!C38</f>
        <v>17893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7" ht="18.75" customHeight="1">
      <c r="A15" s="635" t="s">
        <v>956</v>
      </c>
      <c r="B15" s="626" t="s">
        <v>930</v>
      </c>
      <c r="C15" s="633">
        <f>'1-Баланс'!C39</f>
        <v>7614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0.03609475591354245</v>
      </c>
      <c r="E3" s="605"/>
    </row>
    <row r="4" spans="1:4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0.04366987854387413</v>
      </c>
    </row>
    <row r="5" spans="1:4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0.042993699896138465</v>
      </c>
    </row>
    <row r="6" spans="1:4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0.020969305886552</v>
      </c>
    </row>
    <row r="7" spans="1:4" ht="24" customHeight="1">
      <c r="A7" s="604" t="s">
        <v>866</v>
      </c>
      <c r="B7" s="602"/>
      <c r="C7" s="602"/>
      <c r="D7" s="603"/>
    </row>
    <row r="8" spans="1:4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1.0465121758911011</v>
      </c>
    </row>
    <row r="9" spans="1:4" ht="24" customHeight="1">
      <c r="A9" s="604" t="s">
        <v>869</v>
      </c>
      <c r="B9" s="602"/>
      <c r="C9" s="602"/>
      <c r="D9" s="603"/>
    </row>
    <row r="10" spans="1:4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1.2875465524187606</v>
      </c>
    </row>
    <row r="11" spans="1:4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0.7068966364342075</v>
      </c>
    </row>
    <row r="12" spans="1:4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0.053143455147542915</v>
      </c>
    </row>
    <row r="13" spans="1:4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0.053143455147542915</v>
      </c>
    </row>
    <row r="14" spans="1:4" ht="24" customHeight="1">
      <c r="A14" s="604" t="s">
        <v>876</v>
      </c>
      <c r="B14" s="602"/>
      <c r="C14" s="602"/>
      <c r="D14" s="603"/>
    </row>
    <row r="15" spans="1:4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0.9265884310901752</v>
      </c>
    </row>
    <row r="16" spans="1:4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0.5809515913275505</v>
      </c>
    </row>
    <row r="17" spans="1:4" ht="24" customHeight="1">
      <c r="A17" s="604" t="s">
        <v>879</v>
      </c>
      <c r="B17" s="602"/>
      <c r="C17" s="602"/>
      <c r="D17" s="603"/>
    </row>
    <row r="18" spans="1:4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0.13686617267256623</v>
      </c>
    </row>
    <row r="19" spans="1:4" ht="31.5">
      <c r="A19" s="552">
        <v>13</v>
      </c>
      <c r="B19" s="550" t="s">
        <v>907</v>
      </c>
      <c r="C19" s="551" t="s">
        <v>880</v>
      </c>
      <c r="D19" s="600">
        <f>D4/D5</f>
        <v>1.0157273891144316</v>
      </c>
    </row>
    <row r="20" spans="1:4" ht="31.5">
      <c r="A20" s="552">
        <v>14</v>
      </c>
      <c r="B20" s="550" t="s">
        <v>881</v>
      </c>
      <c r="C20" s="551" t="s">
        <v>882</v>
      </c>
      <c r="D20" s="600">
        <f>D6/D5</f>
        <v>0.48772973568705086</v>
      </c>
    </row>
    <row r="21" spans="1:5" ht="31.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29075</v>
      </c>
      <c r="E21" s="655"/>
    </row>
    <row r="22" spans="1:4" ht="63">
      <c r="A22" s="552">
        <v>16</v>
      </c>
      <c r="B22" s="550" t="s">
        <v>887</v>
      </c>
      <c r="C22" s="551" t="s">
        <v>888</v>
      </c>
      <c r="D22" s="606">
        <f>D21/'1-Баланс'!G37</f>
        <v>0.061222899786062025</v>
      </c>
    </row>
    <row r="23" spans="1:4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0.07879575804368674</v>
      </c>
    </row>
    <row r="24" spans="1:4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10.597644835995343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11.42187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5" customFormat="1" ht="15.75">
      <c r="C2" s="540"/>
      <c r="F2" s="479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41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52640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128478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99958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12038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7223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7884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7030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315251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9747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47963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9096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3656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60715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23287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23287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26963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1456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17893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7614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26963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21991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41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1643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3752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27386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1549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464898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32530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48436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145213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8201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234380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6489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228224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7517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3227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9016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9203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2446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266122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1884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16296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41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3453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21633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1984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524119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989017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-34291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100507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34777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55967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55967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90744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262914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262914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20739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283653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474904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31740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46152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41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1986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48138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5785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13485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7897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75305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211153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14573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144776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8049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114509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607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13624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2583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5404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36566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407068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407068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989017</v>
      </c>
    </row>
    <row r="126" spans="3:6" s="475" customFormat="1" ht="15.75">
      <c r="C126" s="540"/>
      <c r="F126" s="479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41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44583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35880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16442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51133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8759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400421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-14047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4704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217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547875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3414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0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416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3830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551705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25953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0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551705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25661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3202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3202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22459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1720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20739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577366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121296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448466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41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4427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382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574571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449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1664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58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543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282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91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2638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577658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292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577366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577366</v>
      </c>
    </row>
    <row r="180" spans="3:6" s="475" customFormat="1" ht="15.75">
      <c r="C180" s="540"/>
      <c r="F180" s="479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41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583142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-570681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-54202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-28174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-5268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-2272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-463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-588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-78506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-8360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387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-20004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16094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649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-1894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754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2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-11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-12383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206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-457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39276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-26816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-762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-1286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-10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78404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88555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43281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-2334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43281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22614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43281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20280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43281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18180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43281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3453</v>
      </c>
    </row>
    <row r="217" spans="3:6" s="475" customFormat="1" ht="15.75">
      <c r="C217" s="540"/>
      <c r="F217" s="479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41">
        <f aca="true" t="shared" si="23" ref="C218:C281">endDate</f>
        <v>43281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100964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43281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43281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43281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43281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100964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43281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43281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43281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43281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43281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43281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43281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43281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43281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43281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43281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43281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43281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-457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43281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100507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43281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43281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43281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100507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43281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43281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43281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43281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43281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43281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43281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43281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43281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43281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43281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43281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43281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43281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43281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43281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43281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43281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43281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43281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43281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43281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43281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35744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43281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43281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43281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43281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35744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43281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43281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43281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43281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43281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43281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43281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43281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43281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-943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43281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43281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943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43281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43281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-24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43281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34777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43281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41">
        <f aca="true" t="shared" si="26" ref="C282:C345">endDate</f>
        <v>43281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43281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34777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43281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51666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43281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43281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43281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43281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51666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43281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43281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4301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43281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43281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4301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43281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43281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43281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43281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43281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43281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43281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43281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43281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43281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55967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43281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43281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43281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55967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43281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43281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43281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43281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43281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43281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43281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43281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43281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43281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43281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43281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43281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43281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43281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43281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43281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43281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43281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43281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43281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43281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43281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43281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43281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43281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43281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43281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43281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43281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43281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43281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43281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43281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43281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43281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43281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43281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43281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43281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41">
        <f aca="true" t="shared" si="29" ref="C346:C409">endDate</f>
        <v>43281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43281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43281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43281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43281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281509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43281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43281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43281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43281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281509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43281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20739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43281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-18122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43281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-13821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43281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-4301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43281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43281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43281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43281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43281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43281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43281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43281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43281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-473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43281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283653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43281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43281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43281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283653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43281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43281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43281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43281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43281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43281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43281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43281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43281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43281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43281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43281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43281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43281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43281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43281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43281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43281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43281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43281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43281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43281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43281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43281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43281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43281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43281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43281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43281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43281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43281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43281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43281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43281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43281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43281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43281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43281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41">
        <f aca="true" t="shared" si="32" ref="C410:C459">endDate</f>
        <v>43281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43281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43281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43281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43281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43281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43281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469883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43281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43281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43281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43281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469883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43281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20739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43281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-13821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43281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-13821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43281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43281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43281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43281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43281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43281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-943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43281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43281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943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43281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43281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-954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43281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474904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43281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43281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43281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474904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43281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33227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43281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43281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43281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43281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33227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43281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1720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43281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0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43281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0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43281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43281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43281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43281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43281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43281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43281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43281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43281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43281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-3207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43281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31740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43281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43281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43281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31740</v>
      </c>
    </row>
    <row r="460" spans="3:6" s="475" customFormat="1" ht="15.75">
      <c r="C460" s="540"/>
      <c r="F460" s="479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41">
        <f aca="true" t="shared" si="35" ref="C461:C524">endDate</f>
        <v>43281</v>
      </c>
      <c r="D461" s="99" t="s">
        <v>523</v>
      </c>
      <c r="E461" s="474">
        <v>1</v>
      </c>
      <c r="F461" s="99" t="s">
        <v>522</v>
      </c>
      <c r="H461" s="99">
        <f>'Справка 6'!D11</f>
        <v>51968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43281</v>
      </c>
      <c r="D462" s="99" t="s">
        <v>526</v>
      </c>
      <c r="E462" s="474">
        <v>1</v>
      </c>
      <c r="F462" s="99" t="s">
        <v>525</v>
      </c>
      <c r="H462" s="99">
        <f>'Справка 6'!D12</f>
        <v>173634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43281</v>
      </c>
      <c r="D463" s="99" t="s">
        <v>529</v>
      </c>
      <c r="E463" s="474">
        <v>1</v>
      </c>
      <c r="F463" s="99" t="s">
        <v>528</v>
      </c>
      <c r="H463" s="99">
        <f>'Справка 6'!D13</f>
        <v>214038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43281</v>
      </c>
      <c r="D464" s="99" t="s">
        <v>532</v>
      </c>
      <c r="E464" s="474">
        <v>1</v>
      </c>
      <c r="F464" s="99" t="s">
        <v>531</v>
      </c>
      <c r="H464" s="99">
        <f>'Справка 6'!D14</f>
        <v>16926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43281</v>
      </c>
      <c r="D465" s="99" t="s">
        <v>535</v>
      </c>
      <c r="E465" s="474">
        <v>1</v>
      </c>
      <c r="F465" s="99" t="s">
        <v>534</v>
      </c>
      <c r="H465" s="99">
        <f>'Справка 6'!D15</f>
        <v>20996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43281</v>
      </c>
      <c r="D466" s="99" t="s">
        <v>537</v>
      </c>
      <c r="E466" s="474">
        <v>1</v>
      </c>
      <c r="F466" s="99" t="s">
        <v>536</v>
      </c>
      <c r="H466" s="99">
        <f>'Справка 6'!D16</f>
        <v>20843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43281</v>
      </c>
      <c r="D467" s="99" t="s">
        <v>540</v>
      </c>
      <c r="E467" s="474">
        <v>1</v>
      </c>
      <c r="F467" s="99" t="s">
        <v>539</v>
      </c>
      <c r="H467" s="99">
        <f>'Справка 6'!D17</f>
        <v>9108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43281</v>
      </c>
      <c r="D468" s="99" t="s">
        <v>543</v>
      </c>
      <c r="E468" s="474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43281</v>
      </c>
      <c r="D469" s="99" t="s">
        <v>545</v>
      </c>
      <c r="E469" s="474">
        <v>1</v>
      </c>
      <c r="F469" s="99" t="s">
        <v>804</v>
      </c>
      <c r="H469" s="99">
        <f>'Справка 6'!D19</f>
        <v>507513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43281</v>
      </c>
      <c r="D470" s="99" t="s">
        <v>547</v>
      </c>
      <c r="E470" s="474">
        <v>1</v>
      </c>
      <c r="F470" s="99" t="s">
        <v>546</v>
      </c>
      <c r="H470" s="99">
        <f>'Справка 6'!D20</f>
        <v>9811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43281</v>
      </c>
      <c r="D471" s="99" t="s">
        <v>549</v>
      </c>
      <c r="E471" s="474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43281</v>
      </c>
      <c r="D472" s="99" t="s">
        <v>553</v>
      </c>
      <c r="E472" s="474">
        <v>1</v>
      </c>
      <c r="F472" s="99" t="s">
        <v>552</v>
      </c>
      <c r="H472" s="99">
        <f>'Справка 6'!D23</f>
        <v>62664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43281</v>
      </c>
      <c r="D473" s="99" t="s">
        <v>555</v>
      </c>
      <c r="E473" s="474">
        <v>1</v>
      </c>
      <c r="F473" s="99" t="s">
        <v>554</v>
      </c>
      <c r="H473" s="99">
        <f>'Справка 6'!D24</f>
        <v>17811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43281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43281</v>
      </c>
      <c r="D475" s="99" t="s">
        <v>558</v>
      </c>
      <c r="E475" s="474">
        <v>1</v>
      </c>
      <c r="F475" s="99" t="s">
        <v>542</v>
      </c>
      <c r="H475" s="99">
        <f>'Справка 6'!D26</f>
        <v>5483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43281</v>
      </c>
      <c r="D476" s="99" t="s">
        <v>560</v>
      </c>
      <c r="E476" s="474">
        <v>1</v>
      </c>
      <c r="F476" s="99" t="s">
        <v>838</v>
      </c>
      <c r="H476" s="99">
        <f>'Справка 6'!D27</f>
        <v>85958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43281</v>
      </c>
      <c r="D477" s="99" t="s">
        <v>562</v>
      </c>
      <c r="E477" s="474">
        <v>1</v>
      </c>
      <c r="F477" s="99" t="s">
        <v>561</v>
      </c>
      <c r="H477" s="99">
        <f>'Справка 6'!D29</f>
        <v>27518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43281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43281</v>
      </c>
      <c r="D479" s="99" t="s">
        <v>564</v>
      </c>
      <c r="E479" s="474">
        <v>1</v>
      </c>
      <c r="F479" s="99" t="s">
        <v>110</v>
      </c>
      <c r="H479" s="99">
        <f>'Справка 6'!D31</f>
        <v>1414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43281</v>
      </c>
      <c r="D480" s="99" t="s">
        <v>565</v>
      </c>
      <c r="E480" s="474">
        <v>1</v>
      </c>
      <c r="F480" s="99" t="s">
        <v>113</v>
      </c>
      <c r="H480" s="99">
        <f>'Справка 6'!D32</f>
        <v>18122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43281</v>
      </c>
      <c r="D481" s="99" t="s">
        <v>566</v>
      </c>
      <c r="E481" s="474">
        <v>1</v>
      </c>
      <c r="F481" s="99" t="s">
        <v>115</v>
      </c>
      <c r="H481" s="99">
        <f>'Справка 6'!D33</f>
        <v>7982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43281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43281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43281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43281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43281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43281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43281</v>
      </c>
      <c r="D488" s="99" t="s">
        <v>578</v>
      </c>
      <c r="E488" s="474">
        <v>1</v>
      </c>
      <c r="F488" s="99" t="s">
        <v>803</v>
      </c>
      <c r="H488" s="99">
        <f>'Справка 6'!D40</f>
        <v>27518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43281</v>
      </c>
      <c r="D489" s="99" t="s">
        <v>581</v>
      </c>
      <c r="E489" s="474">
        <v>1</v>
      </c>
      <c r="F489" s="99" t="s">
        <v>580</v>
      </c>
      <c r="H489" s="99">
        <f>'Справка 6'!D41</f>
        <v>33284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43281</v>
      </c>
      <c r="D490" s="99" t="s">
        <v>583</v>
      </c>
      <c r="E490" s="474">
        <v>1</v>
      </c>
      <c r="F490" s="99" t="s">
        <v>582</v>
      </c>
      <c r="H490" s="99">
        <f>'Справка 6'!D42</f>
        <v>664084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43281</v>
      </c>
      <c r="D491" s="99" t="s">
        <v>523</v>
      </c>
      <c r="E491" s="474">
        <v>2</v>
      </c>
      <c r="F491" s="99" t="s">
        <v>522</v>
      </c>
      <c r="H491" s="99">
        <f>'Справка 6'!E11</f>
        <v>732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43281</v>
      </c>
      <c r="D492" s="99" t="s">
        <v>526</v>
      </c>
      <c r="E492" s="474">
        <v>2</v>
      </c>
      <c r="F492" s="99" t="s">
        <v>525</v>
      </c>
      <c r="H492" s="99">
        <f>'Справка 6'!E12</f>
        <v>3011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43281</v>
      </c>
      <c r="D493" s="99" t="s">
        <v>529</v>
      </c>
      <c r="E493" s="474">
        <v>2</v>
      </c>
      <c r="F493" s="99" t="s">
        <v>528</v>
      </c>
      <c r="H493" s="99">
        <f>'Справка 6'!E13</f>
        <v>5153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43281</v>
      </c>
      <c r="D494" s="99" t="s">
        <v>532</v>
      </c>
      <c r="E494" s="474">
        <v>2</v>
      </c>
      <c r="F494" s="99" t="s">
        <v>531</v>
      </c>
      <c r="H494" s="99">
        <f>'Справка 6'!E14</f>
        <v>369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43281</v>
      </c>
      <c r="D495" s="99" t="s">
        <v>535</v>
      </c>
      <c r="E495" s="474">
        <v>2</v>
      </c>
      <c r="F495" s="99" t="s">
        <v>534</v>
      </c>
      <c r="H495" s="99">
        <f>'Справка 6'!E15</f>
        <v>1163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43281</v>
      </c>
      <c r="D496" s="99" t="s">
        <v>537</v>
      </c>
      <c r="E496" s="474">
        <v>2</v>
      </c>
      <c r="F496" s="99" t="s">
        <v>536</v>
      </c>
      <c r="H496" s="99">
        <f>'Справка 6'!E16</f>
        <v>2168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43281</v>
      </c>
      <c r="D497" s="99" t="s">
        <v>540</v>
      </c>
      <c r="E497" s="474">
        <v>2</v>
      </c>
      <c r="F497" s="99" t="s">
        <v>539</v>
      </c>
      <c r="H497" s="99">
        <f>'Справка 6'!E17</f>
        <v>5872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43281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43281</v>
      </c>
      <c r="D499" s="99" t="s">
        <v>545</v>
      </c>
      <c r="E499" s="474">
        <v>2</v>
      </c>
      <c r="F499" s="99" t="s">
        <v>804</v>
      </c>
      <c r="H499" s="99">
        <f>'Справка 6'!E19</f>
        <v>18468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43281</v>
      </c>
      <c r="D500" s="99" t="s">
        <v>547</v>
      </c>
      <c r="E500" s="474">
        <v>2</v>
      </c>
      <c r="F500" s="99" t="s">
        <v>546</v>
      </c>
      <c r="H500" s="99">
        <f>'Справка 6'!E20</f>
        <v>76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43281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43281</v>
      </c>
      <c r="D502" s="99" t="s">
        <v>553</v>
      </c>
      <c r="E502" s="474">
        <v>2</v>
      </c>
      <c r="F502" s="99" t="s">
        <v>552</v>
      </c>
      <c r="H502" s="99">
        <f>'Справка 6'!E23</f>
        <v>609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43281</v>
      </c>
      <c r="D503" s="99" t="s">
        <v>555</v>
      </c>
      <c r="E503" s="474">
        <v>2</v>
      </c>
      <c r="F503" s="99" t="s">
        <v>554</v>
      </c>
      <c r="H503" s="99">
        <f>'Справка 6'!E24</f>
        <v>25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43281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43281</v>
      </c>
      <c r="D505" s="99" t="s">
        <v>558</v>
      </c>
      <c r="E505" s="474">
        <v>2</v>
      </c>
      <c r="F505" s="99" t="s">
        <v>542</v>
      </c>
      <c r="H505" s="99">
        <f>'Справка 6'!E26</f>
        <v>694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43281</v>
      </c>
      <c r="D506" s="99" t="s">
        <v>560</v>
      </c>
      <c r="E506" s="474">
        <v>2</v>
      </c>
      <c r="F506" s="99" t="s">
        <v>838</v>
      </c>
      <c r="H506" s="99">
        <f>'Справка 6'!E27</f>
        <v>1328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43281</v>
      </c>
      <c r="D507" s="99" t="s">
        <v>562</v>
      </c>
      <c r="E507" s="474">
        <v>2</v>
      </c>
      <c r="F507" s="99" t="s">
        <v>561</v>
      </c>
      <c r="H507" s="99">
        <f>'Справка 6'!E29</f>
        <v>1104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43281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43281</v>
      </c>
      <c r="D509" s="99" t="s">
        <v>564</v>
      </c>
      <c r="E509" s="474">
        <v>2</v>
      </c>
      <c r="F509" s="99" t="s">
        <v>110</v>
      </c>
      <c r="H509" s="99">
        <f>'Справка 6'!E31</f>
        <v>42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43281</v>
      </c>
      <c r="D510" s="99" t="s">
        <v>565</v>
      </c>
      <c r="E510" s="474">
        <v>2</v>
      </c>
      <c r="F510" s="99" t="s">
        <v>113</v>
      </c>
      <c r="H510" s="99">
        <f>'Справка 6'!E32</f>
        <v>92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43281</v>
      </c>
      <c r="D511" s="99" t="s">
        <v>566</v>
      </c>
      <c r="E511" s="474">
        <v>2</v>
      </c>
      <c r="F511" s="99" t="s">
        <v>115</v>
      </c>
      <c r="H511" s="99">
        <f>'Справка 6'!E33</f>
        <v>970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43281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43281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43281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43281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43281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43281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43281</v>
      </c>
      <c r="D518" s="99" t="s">
        <v>578</v>
      </c>
      <c r="E518" s="474">
        <v>2</v>
      </c>
      <c r="F518" s="99" t="s">
        <v>803</v>
      </c>
      <c r="H518" s="99">
        <f>'Справка 6'!E40</f>
        <v>1104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43281</v>
      </c>
      <c r="D519" s="99" t="s">
        <v>581</v>
      </c>
      <c r="E519" s="474">
        <v>2</v>
      </c>
      <c r="F519" s="99" t="s">
        <v>580</v>
      </c>
      <c r="H519" s="99">
        <f>'Справка 6'!E41</f>
        <v>140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43281</v>
      </c>
      <c r="D520" s="99" t="s">
        <v>583</v>
      </c>
      <c r="E520" s="474">
        <v>2</v>
      </c>
      <c r="F520" s="99" t="s">
        <v>582</v>
      </c>
      <c r="H520" s="99">
        <f>'Справка 6'!E42</f>
        <v>21116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43281</v>
      </c>
      <c r="D521" s="99" t="s">
        <v>523</v>
      </c>
      <c r="E521" s="474">
        <v>3</v>
      </c>
      <c r="F521" s="99" t="s">
        <v>522</v>
      </c>
      <c r="H521" s="99">
        <f>'Справка 6'!F11</f>
        <v>60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43281</v>
      </c>
      <c r="D522" s="99" t="s">
        <v>526</v>
      </c>
      <c r="E522" s="474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43281</v>
      </c>
      <c r="D523" s="99" t="s">
        <v>529</v>
      </c>
      <c r="E523" s="474">
        <v>3</v>
      </c>
      <c r="F523" s="99" t="s">
        <v>528</v>
      </c>
      <c r="H523" s="99">
        <f>'Справка 6'!F13</f>
        <v>148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43281</v>
      </c>
      <c r="D524" s="99" t="s">
        <v>532</v>
      </c>
      <c r="E524" s="474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41">
        <f aca="true" t="shared" si="38" ref="C525:C588">endDate</f>
        <v>43281</v>
      </c>
      <c r="D525" s="99" t="s">
        <v>535</v>
      </c>
      <c r="E525" s="474">
        <v>3</v>
      </c>
      <c r="F525" s="99" t="s">
        <v>534</v>
      </c>
      <c r="H525" s="99">
        <f>'Справка 6'!F15</f>
        <v>1592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43281</v>
      </c>
      <c r="D526" s="99" t="s">
        <v>537</v>
      </c>
      <c r="E526" s="474">
        <v>3</v>
      </c>
      <c r="F526" s="99" t="s">
        <v>536</v>
      </c>
      <c r="H526" s="99">
        <f>'Справка 6'!F16</f>
        <v>90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43281</v>
      </c>
      <c r="D527" s="99" t="s">
        <v>540</v>
      </c>
      <c r="E527" s="474">
        <v>3</v>
      </c>
      <c r="F527" s="99" t="s">
        <v>539</v>
      </c>
      <c r="H527" s="99">
        <f>'Справка 6'!F17</f>
        <v>7945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43281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43281</v>
      </c>
      <c r="D529" s="99" t="s">
        <v>545</v>
      </c>
      <c r="E529" s="474">
        <v>3</v>
      </c>
      <c r="F529" s="99" t="s">
        <v>804</v>
      </c>
      <c r="H529" s="99">
        <f>'Справка 6'!F19</f>
        <v>9835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43281</v>
      </c>
      <c r="D530" s="99" t="s">
        <v>547</v>
      </c>
      <c r="E530" s="474">
        <v>3</v>
      </c>
      <c r="F530" s="99" t="s">
        <v>546</v>
      </c>
      <c r="H530" s="99">
        <f>'Справка 6'!F20</f>
        <v>140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43281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43281</v>
      </c>
      <c r="D532" s="99" t="s">
        <v>553</v>
      </c>
      <c r="E532" s="474">
        <v>3</v>
      </c>
      <c r="F532" s="99" t="s">
        <v>552</v>
      </c>
      <c r="H532" s="99">
        <f>'Справка 6'!F23</f>
        <v>4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43281</v>
      </c>
      <c r="D533" s="99" t="s">
        <v>555</v>
      </c>
      <c r="E533" s="474">
        <v>3</v>
      </c>
      <c r="F533" s="99" t="s">
        <v>554</v>
      </c>
      <c r="H533" s="99">
        <f>'Справка 6'!F24</f>
        <v>16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43281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43281</v>
      </c>
      <c r="D535" s="99" t="s">
        <v>558</v>
      </c>
      <c r="E535" s="474">
        <v>3</v>
      </c>
      <c r="F535" s="99" t="s">
        <v>542</v>
      </c>
      <c r="H535" s="99">
        <f>'Справка 6'!F26</f>
        <v>219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43281</v>
      </c>
      <c r="D536" s="99" t="s">
        <v>560</v>
      </c>
      <c r="E536" s="474">
        <v>3</v>
      </c>
      <c r="F536" s="99" t="s">
        <v>838</v>
      </c>
      <c r="H536" s="99">
        <f>'Справка 6'!F27</f>
        <v>239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43281</v>
      </c>
      <c r="D537" s="99" t="s">
        <v>562</v>
      </c>
      <c r="E537" s="474">
        <v>3</v>
      </c>
      <c r="F537" s="99" t="s">
        <v>561</v>
      </c>
      <c r="H537" s="99">
        <f>'Справка 6'!F29</f>
        <v>716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43281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43281</v>
      </c>
      <c r="D539" s="99" t="s">
        <v>564</v>
      </c>
      <c r="E539" s="474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43281</v>
      </c>
      <c r="D540" s="99" t="s">
        <v>565</v>
      </c>
      <c r="E540" s="474">
        <v>3</v>
      </c>
      <c r="F540" s="99" t="s">
        <v>113</v>
      </c>
      <c r="H540" s="99">
        <f>'Справка 6'!F32</f>
        <v>321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43281</v>
      </c>
      <c r="D541" s="99" t="s">
        <v>566</v>
      </c>
      <c r="E541" s="474">
        <v>3</v>
      </c>
      <c r="F541" s="99" t="s">
        <v>115</v>
      </c>
      <c r="H541" s="99">
        <f>'Справка 6'!F33</f>
        <v>395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43281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43281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43281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43281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43281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43281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43281</v>
      </c>
      <c r="D548" s="99" t="s">
        <v>578</v>
      </c>
      <c r="E548" s="474">
        <v>3</v>
      </c>
      <c r="F548" s="99" t="s">
        <v>803</v>
      </c>
      <c r="H548" s="99">
        <f>'Справка 6'!F40</f>
        <v>716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43281</v>
      </c>
      <c r="D549" s="99" t="s">
        <v>581</v>
      </c>
      <c r="E549" s="474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43281</v>
      </c>
      <c r="D550" s="99" t="s">
        <v>583</v>
      </c>
      <c r="E550" s="474">
        <v>3</v>
      </c>
      <c r="F550" s="99" t="s">
        <v>582</v>
      </c>
      <c r="H550" s="99">
        <f>'Справка 6'!F42</f>
        <v>10930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43281</v>
      </c>
      <c r="D551" s="99" t="s">
        <v>523</v>
      </c>
      <c r="E551" s="474">
        <v>4</v>
      </c>
      <c r="F551" s="99" t="s">
        <v>522</v>
      </c>
      <c r="H551" s="99">
        <f>'Справка 6'!G11</f>
        <v>52640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43281</v>
      </c>
      <c r="D552" s="99" t="s">
        <v>526</v>
      </c>
      <c r="E552" s="474">
        <v>4</v>
      </c>
      <c r="F552" s="99" t="s">
        <v>525</v>
      </c>
      <c r="H552" s="99">
        <f>'Справка 6'!G12</f>
        <v>176645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43281</v>
      </c>
      <c r="D553" s="99" t="s">
        <v>529</v>
      </c>
      <c r="E553" s="474">
        <v>4</v>
      </c>
      <c r="F553" s="99" t="s">
        <v>528</v>
      </c>
      <c r="H553" s="99">
        <f>'Справка 6'!G13</f>
        <v>219043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43281</v>
      </c>
      <c r="D554" s="99" t="s">
        <v>532</v>
      </c>
      <c r="E554" s="474">
        <v>4</v>
      </c>
      <c r="F554" s="99" t="s">
        <v>531</v>
      </c>
      <c r="H554" s="99">
        <f>'Справка 6'!G14</f>
        <v>17295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43281</v>
      </c>
      <c r="D555" s="99" t="s">
        <v>535</v>
      </c>
      <c r="E555" s="474">
        <v>4</v>
      </c>
      <c r="F555" s="99" t="s">
        <v>534</v>
      </c>
      <c r="H555" s="99">
        <f>'Справка 6'!G15</f>
        <v>20567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43281</v>
      </c>
      <c r="D556" s="99" t="s">
        <v>537</v>
      </c>
      <c r="E556" s="474">
        <v>4</v>
      </c>
      <c r="F556" s="99" t="s">
        <v>536</v>
      </c>
      <c r="H556" s="99">
        <f>'Справка 6'!G16</f>
        <v>22921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43281</v>
      </c>
      <c r="D557" s="99" t="s">
        <v>540</v>
      </c>
      <c r="E557" s="474">
        <v>4</v>
      </c>
      <c r="F557" s="99" t="s">
        <v>539</v>
      </c>
      <c r="H557" s="99">
        <f>'Справка 6'!G17</f>
        <v>7035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43281</v>
      </c>
      <c r="D558" s="99" t="s">
        <v>543</v>
      </c>
      <c r="E558" s="474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43281</v>
      </c>
      <c r="D559" s="99" t="s">
        <v>545</v>
      </c>
      <c r="E559" s="474">
        <v>4</v>
      </c>
      <c r="F559" s="99" t="s">
        <v>804</v>
      </c>
      <c r="H559" s="99">
        <f>'Справка 6'!G19</f>
        <v>516146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43281</v>
      </c>
      <c r="D560" s="99" t="s">
        <v>547</v>
      </c>
      <c r="E560" s="474">
        <v>4</v>
      </c>
      <c r="F560" s="99" t="s">
        <v>546</v>
      </c>
      <c r="H560" s="99">
        <f>'Справка 6'!G20</f>
        <v>9747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43281</v>
      </c>
      <c r="D561" s="99" t="s">
        <v>549</v>
      </c>
      <c r="E561" s="474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43281</v>
      </c>
      <c r="D562" s="99" t="s">
        <v>553</v>
      </c>
      <c r="E562" s="474">
        <v>4</v>
      </c>
      <c r="F562" s="99" t="s">
        <v>552</v>
      </c>
      <c r="H562" s="99">
        <f>'Справка 6'!G23</f>
        <v>63269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43281</v>
      </c>
      <c r="D563" s="99" t="s">
        <v>555</v>
      </c>
      <c r="E563" s="474">
        <v>4</v>
      </c>
      <c r="F563" s="99" t="s">
        <v>554</v>
      </c>
      <c r="H563" s="99">
        <f>'Справка 6'!G24</f>
        <v>17820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43281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43281</v>
      </c>
      <c r="D565" s="99" t="s">
        <v>558</v>
      </c>
      <c r="E565" s="474">
        <v>4</v>
      </c>
      <c r="F565" s="99" t="s">
        <v>542</v>
      </c>
      <c r="H565" s="99">
        <f>'Справка 6'!G26</f>
        <v>5958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43281</v>
      </c>
      <c r="D566" s="99" t="s">
        <v>560</v>
      </c>
      <c r="E566" s="474">
        <v>4</v>
      </c>
      <c r="F566" s="99" t="s">
        <v>838</v>
      </c>
      <c r="H566" s="99">
        <f>'Справка 6'!G27</f>
        <v>87047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43281</v>
      </c>
      <c r="D567" s="99" t="s">
        <v>562</v>
      </c>
      <c r="E567" s="474">
        <v>4</v>
      </c>
      <c r="F567" s="99" t="s">
        <v>561</v>
      </c>
      <c r="H567" s="99">
        <f>'Справка 6'!G29</f>
        <v>27906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43281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43281</v>
      </c>
      <c r="D569" s="99" t="s">
        <v>564</v>
      </c>
      <c r="E569" s="474">
        <v>4</v>
      </c>
      <c r="F569" s="99" t="s">
        <v>110</v>
      </c>
      <c r="H569" s="99">
        <f>'Справка 6'!G31</f>
        <v>1456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43281</v>
      </c>
      <c r="D570" s="99" t="s">
        <v>565</v>
      </c>
      <c r="E570" s="474">
        <v>4</v>
      </c>
      <c r="F570" s="99" t="s">
        <v>113</v>
      </c>
      <c r="H570" s="99">
        <f>'Справка 6'!G32</f>
        <v>17893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43281</v>
      </c>
      <c r="D571" s="99" t="s">
        <v>566</v>
      </c>
      <c r="E571" s="474">
        <v>4</v>
      </c>
      <c r="F571" s="99" t="s">
        <v>115</v>
      </c>
      <c r="H571" s="99">
        <f>'Справка 6'!G33</f>
        <v>8557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43281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43281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43281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43281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43281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43281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43281</v>
      </c>
      <c r="D578" s="99" t="s">
        <v>578</v>
      </c>
      <c r="E578" s="474">
        <v>4</v>
      </c>
      <c r="F578" s="99" t="s">
        <v>803</v>
      </c>
      <c r="H578" s="99">
        <f>'Справка 6'!G40</f>
        <v>27906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43281</v>
      </c>
      <c r="D579" s="99" t="s">
        <v>581</v>
      </c>
      <c r="E579" s="474">
        <v>4</v>
      </c>
      <c r="F579" s="99" t="s">
        <v>580</v>
      </c>
      <c r="H579" s="99">
        <f>'Справка 6'!G41</f>
        <v>33424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43281</v>
      </c>
      <c r="D580" s="99" t="s">
        <v>583</v>
      </c>
      <c r="E580" s="474">
        <v>4</v>
      </c>
      <c r="F580" s="99" t="s">
        <v>582</v>
      </c>
      <c r="H580" s="99">
        <f>'Справка 6'!G42</f>
        <v>674270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43281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43281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43281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43281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43281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43281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43281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43281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41">
        <f aca="true" t="shared" si="41" ref="C589:C652">endDate</f>
        <v>43281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43281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43281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43281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43281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43281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43281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43281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43281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43281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43281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43281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43281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43281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43281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43281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43281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43281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43281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43281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43281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43281</v>
      </c>
      <c r="D610" s="99" t="s">
        <v>583</v>
      </c>
      <c r="E610" s="474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43281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43281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43281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43281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43281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43281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43281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43281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43281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43281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43281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43281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43281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43281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43281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43281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43281</v>
      </c>
      <c r="D627" s="99" t="s">
        <v>562</v>
      </c>
      <c r="E627" s="474">
        <v>6</v>
      </c>
      <c r="F627" s="99" t="s">
        <v>561</v>
      </c>
      <c r="H627" s="99">
        <f>'Справка 6'!I29</f>
        <v>943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43281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43281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43281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43281</v>
      </c>
      <c r="D631" s="99" t="s">
        <v>566</v>
      </c>
      <c r="E631" s="474">
        <v>6</v>
      </c>
      <c r="F631" s="99" t="s">
        <v>115</v>
      </c>
      <c r="H631" s="99">
        <f>'Справка 6'!I33</f>
        <v>943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43281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43281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43281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43281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43281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43281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43281</v>
      </c>
      <c r="D638" s="99" t="s">
        <v>578</v>
      </c>
      <c r="E638" s="474">
        <v>6</v>
      </c>
      <c r="F638" s="99" t="s">
        <v>803</v>
      </c>
      <c r="H638" s="99">
        <f>'Справка 6'!I40</f>
        <v>943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43281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43281</v>
      </c>
      <c r="D640" s="99" t="s">
        <v>583</v>
      </c>
      <c r="E640" s="474">
        <v>6</v>
      </c>
      <c r="F640" s="99" t="s">
        <v>582</v>
      </c>
      <c r="H640" s="99">
        <f>'Справка 6'!I42</f>
        <v>943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43281</v>
      </c>
      <c r="D641" s="99" t="s">
        <v>523</v>
      </c>
      <c r="E641" s="474">
        <v>7</v>
      </c>
      <c r="F641" s="99" t="s">
        <v>522</v>
      </c>
      <c r="H641" s="99">
        <f>'Справка 6'!J11</f>
        <v>52640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43281</v>
      </c>
      <c r="D642" s="99" t="s">
        <v>526</v>
      </c>
      <c r="E642" s="474">
        <v>7</v>
      </c>
      <c r="F642" s="99" t="s">
        <v>525</v>
      </c>
      <c r="H642" s="99">
        <f>'Справка 6'!J12</f>
        <v>176645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43281</v>
      </c>
      <c r="D643" s="99" t="s">
        <v>529</v>
      </c>
      <c r="E643" s="474">
        <v>7</v>
      </c>
      <c r="F643" s="99" t="s">
        <v>528</v>
      </c>
      <c r="H643" s="99">
        <f>'Справка 6'!J13</f>
        <v>219043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43281</v>
      </c>
      <c r="D644" s="99" t="s">
        <v>532</v>
      </c>
      <c r="E644" s="474">
        <v>7</v>
      </c>
      <c r="F644" s="99" t="s">
        <v>531</v>
      </c>
      <c r="H644" s="99">
        <f>'Справка 6'!J14</f>
        <v>17295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43281</v>
      </c>
      <c r="D645" s="99" t="s">
        <v>535</v>
      </c>
      <c r="E645" s="474">
        <v>7</v>
      </c>
      <c r="F645" s="99" t="s">
        <v>534</v>
      </c>
      <c r="H645" s="99">
        <f>'Справка 6'!J15</f>
        <v>20567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43281</v>
      </c>
      <c r="D646" s="99" t="s">
        <v>537</v>
      </c>
      <c r="E646" s="474">
        <v>7</v>
      </c>
      <c r="F646" s="99" t="s">
        <v>536</v>
      </c>
      <c r="H646" s="99">
        <f>'Справка 6'!J16</f>
        <v>22921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43281</v>
      </c>
      <c r="D647" s="99" t="s">
        <v>540</v>
      </c>
      <c r="E647" s="474">
        <v>7</v>
      </c>
      <c r="F647" s="99" t="s">
        <v>539</v>
      </c>
      <c r="H647" s="99">
        <f>'Справка 6'!J17</f>
        <v>7035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43281</v>
      </c>
      <c r="D648" s="99" t="s">
        <v>543</v>
      </c>
      <c r="E648" s="474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43281</v>
      </c>
      <c r="D649" s="99" t="s">
        <v>545</v>
      </c>
      <c r="E649" s="474">
        <v>7</v>
      </c>
      <c r="F649" s="99" t="s">
        <v>804</v>
      </c>
      <c r="H649" s="99">
        <f>'Справка 6'!J19</f>
        <v>516146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43281</v>
      </c>
      <c r="D650" s="99" t="s">
        <v>547</v>
      </c>
      <c r="E650" s="474">
        <v>7</v>
      </c>
      <c r="F650" s="99" t="s">
        <v>546</v>
      </c>
      <c r="H650" s="99">
        <f>'Справка 6'!J20</f>
        <v>9747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43281</v>
      </c>
      <c r="D651" s="99" t="s">
        <v>549</v>
      </c>
      <c r="E651" s="474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43281</v>
      </c>
      <c r="D652" s="99" t="s">
        <v>553</v>
      </c>
      <c r="E652" s="474">
        <v>7</v>
      </c>
      <c r="F652" s="99" t="s">
        <v>552</v>
      </c>
      <c r="H652" s="99">
        <f>'Справка 6'!J23</f>
        <v>63269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41">
        <f aca="true" t="shared" si="44" ref="C653:C716">endDate</f>
        <v>43281</v>
      </c>
      <c r="D653" s="99" t="s">
        <v>555</v>
      </c>
      <c r="E653" s="474">
        <v>7</v>
      </c>
      <c r="F653" s="99" t="s">
        <v>554</v>
      </c>
      <c r="H653" s="99">
        <f>'Справка 6'!J24</f>
        <v>17820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43281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43281</v>
      </c>
      <c r="D655" s="99" t="s">
        <v>558</v>
      </c>
      <c r="E655" s="474">
        <v>7</v>
      </c>
      <c r="F655" s="99" t="s">
        <v>542</v>
      </c>
      <c r="H655" s="99">
        <f>'Справка 6'!J26</f>
        <v>5958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43281</v>
      </c>
      <c r="D656" s="99" t="s">
        <v>560</v>
      </c>
      <c r="E656" s="474">
        <v>7</v>
      </c>
      <c r="F656" s="99" t="s">
        <v>838</v>
      </c>
      <c r="H656" s="99">
        <f>'Справка 6'!J27</f>
        <v>87047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43281</v>
      </c>
      <c r="D657" s="99" t="s">
        <v>562</v>
      </c>
      <c r="E657" s="474">
        <v>7</v>
      </c>
      <c r="F657" s="99" t="s">
        <v>561</v>
      </c>
      <c r="H657" s="99">
        <f>'Справка 6'!J29</f>
        <v>26963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43281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43281</v>
      </c>
      <c r="D659" s="99" t="s">
        <v>564</v>
      </c>
      <c r="E659" s="474">
        <v>7</v>
      </c>
      <c r="F659" s="99" t="s">
        <v>110</v>
      </c>
      <c r="H659" s="99">
        <f>'Справка 6'!J31</f>
        <v>1456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43281</v>
      </c>
      <c r="D660" s="99" t="s">
        <v>565</v>
      </c>
      <c r="E660" s="474">
        <v>7</v>
      </c>
      <c r="F660" s="99" t="s">
        <v>113</v>
      </c>
      <c r="H660" s="99">
        <f>'Справка 6'!J32</f>
        <v>17893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43281</v>
      </c>
      <c r="D661" s="99" t="s">
        <v>566</v>
      </c>
      <c r="E661" s="474">
        <v>7</v>
      </c>
      <c r="F661" s="99" t="s">
        <v>115</v>
      </c>
      <c r="H661" s="99">
        <f>'Справка 6'!J33</f>
        <v>7614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43281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43281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43281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43281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43281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43281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43281</v>
      </c>
      <c r="D668" s="99" t="s">
        <v>578</v>
      </c>
      <c r="E668" s="474">
        <v>7</v>
      </c>
      <c r="F668" s="99" t="s">
        <v>803</v>
      </c>
      <c r="H668" s="99">
        <f>'Справка 6'!J40</f>
        <v>26963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43281</v>
      </c>
      <c r="D669" s="99" t="s">
        <v>581</v>
      </c>
      <c r="E669" s="474">
        <v>7</v>
      </c>
      <c r="F669" s="99" t="s">
        <v>580</v>
      </c>
      <c r="H669" s="99">
        <f>'Справка 6'!J41</f>
        <v>33424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43281</v>
      </c>
      <c r="D670" s="99" t="s">
        <v>583</v>
      </c>
      <c r="E670" s="474">
        <v>7</v>
      </c>
      <c r="F670" s="99" t="s">
        <v>582</v>
      </c>
      <c r="H670" s="99">
        <f>'Справка 6'!J42</f>
        <v>673327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43281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43281</v>
      </c>
      <c r="D672" s="99" t="s">
        <v>526</v>
      </c>
      <c r="E672" s="474">
        <v>8</v>
      </c>
      <c r="F672" s="99" t="s">
        <v>525</v>
      </c>
      <c r="H672" s="99">
        <f>'Справка 6'!K12</f>
        <v>44504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43281</v>
      </c>
      <c r="D673" s="99" t="s">
        <v>529</v>
      </c>
      <c r="E673" s="474">
        <v>8</v>
      </c>
      <c r="F673" s="99" t="s">
        <v>528</v>
      </c>
      <c r="H673" s="99">
        <f>'Справка 6'!K13</f>
        <v>113170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43281</v>
      </c>
      <c r="D674" s="99" t="s">
        <v>532</v>
      </c>
      <c r="E674" s="474">
        <v>8</v>
      </c>
      <c r="F674" s="99" t="s">
        <v>531</v>
      </c>
      <c r="H674" s="99">
        <f>'Справка 6'!K14</f>
        <v>4756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43281</v>
      </c>
      <c r="D675" s="99" t="s">
        <v>535</v>
      </c>
      <c r="E675" s="474">
        <v>8</v>
      </c>
      <c r="F675" s="99" t="s">
        <v>534</v>
      </c>
      <c r="H675" s="99">
        <f>'Справка 6'!K15</f>
        <v>13364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43281</v>
      </c>
      <c r="D676" s="99" t="s">
        <v>537</v>
      </c>
      <c r="E676" s="474">
        <v>8</v>
      </c>
      <c r="F676" s="99" t="s">
        <v>536</v>
      </c>
      <c r="H676" s="99">
        <f>'Справка 6'!K16</f>
        <v>14094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43281</v>
      </c>
      <c r="D677" s="99" t="s">
        <v>540</v>
      </c>
      <c r="E677" s="474">
        <v>8</v>
      </c>
      <c r="F677" s="99" t="s">
        <v>539</v>
      </c>
      <c r="H677" s="99">
        <f>'Справка 6'!K17</f>
        <v>5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43281</v>
      </c>
      <c r="D678" s="99" t="s">
        <v>543</v>
      </c>
      <c r="E678" s="474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43281</v>
      </c>
      <c r="D679" s="99" t="s">
        <v>545</v>
      </c>
      <c r="E679" s="474">
        <v>8</v>
      </c>
      <c r="F679" s="99" t="s">
        <v>804</v>
      </c>
      <c r="H679" s="99">
        <f>'Справка 6'!K19</f>
        <v>189893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43281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43281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43281</v>
      </c>
      <c r="D682" s="99" t="s">
        <v>553</v>
      </c>
      <c r="E682" s="474">
        <v>8</v>
      </c>
      <c r="F682" s="99" t="s">
        <v>552</v>
      </c>
      <c r="H682" s="99">
        <f>'Справка 6'!K23</f>
        <v>12289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43281</v>
      </c>
      <c r="D683" s="99" t="s">
        <v>555</v>
      </c>
      <c r="E683" s="474">
        <v>8</v>
      </c>
      <c r="F683" s="99" t="s">
        <v>554</v>
      </c>
      <c r="H683" s="99">
        <f>'Справка 6'!K24</f>
        <v>7938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43281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43281</v>
      </c>
      <c r="D685" s="99" t="s">
        <v>558</v>
      </c>
      <c r="E685" s="474">
        <v>8</v>
      </c>
      <c r="F685" s="99" t="s">
        <v>542</v>
      </c>
      <c r="H685" s="99">
        <f>'Справка 6'!K26</f>
        <v>2282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43281</v>
      </c>
      <c r="D686" s="99" t="s">
        <v>560</v>
      </c>
      <c r="E686" s="474">
        <v>8</v>
      </c>
      <c r="F686" s="99" t="s">
        <v>838</v>
      </c>
      <c r="H686" s="99">
        <f>'Справка 6'!K27</f>
        <v>22509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43281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43281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43281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43281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43281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43281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43281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43281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43281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43281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43281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43281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43281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43281</v>
      </c>
      <c r="D700" s="99" t="s">
        <v>583</v>
      </c>
      <c r="E700" s="474">
        <v>8</v>
      </c>
      <c r="F700" s="99" t="s">
        <v>582</v>
      </c>
      <c r="H700" s="99">
        <f>'Справка 6'!K42</f>
        <v>222539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43281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43281</v>
      </c>
      <c r="D702" s="99" t="s">
        <v>526</v>
      </c>
      <c r="E702" s="474">
        <v>9</v>
      </c>
      <c r="F702" s="99" t="s">
        <v>525</v>
      </c>
      <c r="H702" s="99">
        <f>'Справка 6'!L12</f>
        <v>3755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43281</v>
      </c>
      <c r="D703" s="99" t="s">
        <v>529</v>
      </c>
      <c r="E703" s="474">
        <v>9</v>
      </c>
      <c r="F703" s="99" t="s">
        <v>528</v>
      </c>
      <c r="H703" s="99">
        <f>'Справка 6'!L13</f>
        <v>6175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43281</v>
      </c>
      <c r="D704" s="99" t="s">
        <v>532</v>
      </c>
      <c r="E704" s="474">
        <v>9</v>
      </c>
      <c r="F704" s="99" t="s">
        <v>531</v>
      </c>
      <c r="H704" s="99">
        <f>'Справка 6'!L14</f>
        <v>501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43281</v>
      </c>
      <c r="D705" s="99" t="s">
        <v>535</v>
      </c>
      <c r="E705" s="474">
        <v>9</v>
      </c>
      <c r="F705" s="99" t="s">
        <v>534</v>
      </c>
      <c r="H705" s="99">
        <f>'Справка 6'!L15</f>
        <v>1277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43281</v>
      </c>
      <c r="D706" s="99" t="s">
        <v>537</v>
      </c>
      <c r="E706" s="474">
        <v>9</v>
      </c>
      <c r="F706" s="99" t="s">
        <v>536</v>
      </c>
      <c r="H706" s="99">
        <f>'Справка 6'!L16</f>
        <v>1016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43281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43281</v>
      </c>
      <c r="D708" s="99" t="s">
        <v>543</v>
      </c>
      <c r="E708" s="474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43281</v>
      </c>
      <c r="D709" s="99" t="s">
        <v>545</v>
      </c>
      <c r="E709" s="474">
        <v>9</v>
      </c>
      <c r="F709" s="99" t="s">
        <v>804</v>
      </c>
      <c r="H709" s="99">
        <f>'Справка 6'!L19</f>
        <v>12724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43281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43281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43281</v>
      </c>
      <c r="D712" s="99" t="s">
        <v>553</v>
      </c>
      <c r="E712" s="474">
        <v>9</v>
      </c>
      <c r="F712" s="99" t="s">
        <v>552</v>
      </c>
      <c r="H712" s="99">
        <f>'Справка 6'!L23</f>
        <v>3025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43281</v>
      </c>
      <c r="D713" s="99" t="s">
        <v>555</v>
      </c>
      <c r="E713" s="474">
        <v>9</v>
      </c>
      <c r="F713" s="99" t="s">
        <v>554</v>
      </c>
      <c r="H713" s="99">
        <f>'Справка 6'!L24</f>
        <v>786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43281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43281</v>
      </c>
      <c r="D715" s="99" t="s">
        <v>558</v>
      </c>
      <c r="E715" s="474">
        <v>9</v>
      </c>
      <c r="F715" s="99" t="s">
        <v>542</v>
      </c>
      <c r="H715" s="99">
        <f>'Справка 6'!L26</f>
        <v>20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43281</v>
      </c>
      <c r="D716" s="99" t="s">
        <v>560</v>
      </c>
      <c r="E716" s="474">
        <v>9</v>
      </c>
      <c r="F716" s="99" t="s">
        <v>838</v>
      </c>
      <c r="H716" s="99">
        <f>'Справка 6'!L27</f>
        <v>3831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41">
        <f aca="true" t="shared" si="47" ref="C717:C780">endDate</f>
        <v>43281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43281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43281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43281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43281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43281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43281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43281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43281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43281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43281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43281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43281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43281</v>
      </c>
      <c r="D730" s="99" t="s">
        <v>583</v>
      </c>
      <c r="E730" s="474">
        <v>9</v>
      </c>
      <c r="F730" s="99" t="s">
        <v>582</v>
      </c>
      <c r="H730" s="99">
        <f>'Справка 6'!L42</f>
        <v>16555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43281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43281</v>
      </c>
      <c r="D732" s="99" t="s">
        <v>526</v>
      </c>
      <c r="E732" s="474">
        <v>10</v>
      </c>
      <c r="F732" s="99" t="s">
        <v>525</v>
      </c>
      <c r="H732" s="99">
        <f>'Справка 6'!M12</f>
        <v>92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43281</v>
      </c>
      <c r="D733" s="99" t="s">
        <v>529</v>
      </c>
      <c r="E733" s="474">
        <v>10</v>
      </c>
      <c r="F733" s="99" t="s">
        <v>528</v>
      </c>
      <c r="H733" s="99">
        <f>'Справка 6'!M13</f>
        <v>260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43281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43281</v>
      </c>
      <c r="D735" s="99" t="s">
        <v>535</v>
      </c>
      <c r="E735" s="474">
        <v>10</v>
      </c>
      <c r="F735" s="99" t="s">
        <v>534</v>
      </c>
      <c r="H735" s="99">
        <f>'Справка 6'!M15</f>
        <v>1297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43281</v>
      </c>
      <c r="D736" s="99" t="s">
        <v>537</v>
      </c>
      <c r="E736" s="474">
        <v>10</v>
      </c>
      <c r="F736" s="99" t="s">
        <v>536</v>
      </c>
      <c r="H736" s="99">
        <f>'Справка 6'!M16</f>
        <v>73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43281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43281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43281</v>
      </c>
      <c r="D739" s="99" t="s">
        <v>545</v>
      </c>
      <c r="E739" s="474">
        <v>10</v>
      </c>
      <c r="F739" s="99" t="s">
        <v>804</v>
      </c>
      <c r="H739" s="99">
        <f>'Справка 6'!M19</f>
        <v>1722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43281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43281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43281</v>
      </c>
      <c r="D742" s="99" t="s">
        <v>553</v>
      </c>
      <c r="E742" s="474">
        <v>10</v>
      </c>
      <c r="F742" s="99" t="s">
        <v>552</v>
      </c>
      <c r="H742" s="99">
        <f>'Справка 6'!M23</f>
        <v>8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43281</v>
      </c>
      <c r="D743" s="99" t="s">
        <v>555</v>
      </c>
      <c r="E743" s="474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43281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43281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43281</v>
      </c>
      <c r="D746" s="99" t="s">
        <v>560</v>
      </c>
      <c r="E746" s="474">
        <v>10</v>
      </c>
      <c r="F746" s="99" t="s">
        <v>838</v>
      </c>
      <c r="H746" s="99">
        <f>'Справка 6'!M27</f>
        <v>8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43281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43281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43281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43281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43281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43281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43281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43281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43281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43281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43281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43281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43281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43281</v>
      </c>
      <c r="D760" s="99" t="s">
        <v>583</v>
      </c>
      <c r="E760" s="474">
        <v>10</v>
      </c>
      <c r="F760" s="99" t="s">
        <v>582</v>
      </c>
      <c r="H760" s="99">
        <f>'Справка 6'!M42</f>
        <v>1730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43281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43281</v>
      </c>
      <c r="D762" s="99" t="s">
        <v>526</v>
      </c>
      <c r="E762" s="474">
        <v>11</v>
      </c>
      <c r="F762" s="99" t="s">
        <v>525</v>
      </c>
      <c r="H762" s="99">
        <f>'Справка 6'!N12</f>
        <v>48167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43281</v>
      </c>
      <c r="D763" s="99" t="s">
        <v>529</v>
      </c>
      <c r="E763" s="474">
        <v>11</v>
      </c>
      <c r="F763" s="99" t="s">
        <v>528</v>
      </c>
      <c r="H763" s="99">
        <f>'Справка 6'!N13</f>
        <v>119085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43281</v>
      </c>
      <c r="D764" s="99" t="s">
        <v>532</v>
      </c>
      <c r="E764" s="474">
        <v>11</v>
      </c>
      <c r="F764" s="99" t="s">
        <v>531</v>
      </c>
      <c r="H764" s="99">
        <f>'Справка 6'!N14</f>
        <v>5257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43281</v>
      </c>
      <c r="D765" s="99" t="s">
        <v>535</v>
      </c>
      <c r="E765" s="474">
        <v>11</v>
      </c>
      <c r="F765" s="99" t="s">
        <v>534</v>
      </c>
      <c r="H765" s="99">
        <f>'Справка 6'!N15</f>
        <v>13344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43281</v>
      </c>
      <c r="D766" s="99" t="s">
        <v>537</v>
      </c>
      <c r="E766" s="474">
        <v>11</v>
      </c>
      <c r="F766" s="99" t="s">
        <v>536</v>
      </c>
      <c r="H766" s="99">
        <f>'Справка 6'!N16</f>
        <v>15037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43281</v>
      </c>
      <c r="D767" s="99" t="s">
        <v>540</v>
      </c>
      <c r="E767" s="474">
        <v>11</v>
      </c>
      <c r="F767" s="99" t="s">
        <v>539</v>
      </c>
      <c r="H767" s="99">
        <f>'Справка 6'!N17</f>
        <v>5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43281</v>
      </c>
      <c r="D768" s="99" t="s">
        <v>543</v>
      </c>
      <c r="E768" s="474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43281</v>
      </c>
      <c r="D769" s="99" t="s">
        <v>545</v>
      </c>
      <c r="E769" s="474">
        <v>11</v>
      </c>
      <c r="F769" s="99" t="s">
        <v>804</v>
      </c>
      <c r="H769" s="99">
        <f>'Справка 6'!N19</f>
        <v>200895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43281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43281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43281</v>
      </c>
      <c r="D772" s="99" t="s">
        <v>553</v>
      </c>
      <c r="E772" s="474">
        <v>11</v>
      </c>
      <c r="F772" s="99" t="s">
        <v>552</v>
      </c>
      <c r="H772" s="99">
        <f>'Справка 6'!N23</f>
        <v>15306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43281</v>
      </c>
      <c r="D773" s="99" t="s">
        <v>555</v>
      </c>
      <c r="E773" s="474">
        <v>11</v>
      </c>
      <c r="F773" s="99" t="s">
        <v>554</v>
      </c>
      <c r="H773" s="99">
        <f>'Справка 6'!N24</f>
        <v>8724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43281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43281</v>
      </c>
      <c r="D775" s="99" t="s">
        <v>558</v>
      </c>
      <c r="E775" s="474">
        <v>11</v>
      </c>
      <c r="F775" s="99" t="s">
        <v>542</v>
      </c>
      <c r="H775" s="99">
        <f>'Справка 6'!N26</f>
        <v>2302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43281</v>
      </c>
      <c r="D776" s="99" t="s">
        <v>560</v>
      </c>
      <c r="E776" s="474">
        <v>11</v>
      </c>
      <c r="F776" s="99" t="s">
        <v>838</v>
      </c>
      <c r="H776" s="99">
        <f>'Справка 6'!N27</f>
        <v>26332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43281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43281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43281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43281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41">
        <f aca="true" t="shared" si="50" ref="C781:C844">endDate</f>
        <v>43281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43281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43281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43281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43281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43281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43281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43281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43281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43281</v>
      </c>
      <c r="D790" s="99" t="s">
        <v>583</v>
      </c>
      <c r="E790" s="474">
        <v>11</v>
      </c>
      <c r="F790" s="99" t="s">
        <v>582</v>
      </c>
      <c r="H790" s="99">
        <f>'Справка 6'!N42</f>
        <v>237364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43281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43281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43281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43281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43281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43281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43281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43281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43281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43281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43281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43281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43281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43281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43281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43281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43281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43281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43281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43281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43281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43281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43281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43281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43281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43281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43281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43281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43281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43281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43281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43281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43281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43281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43281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43281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43281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43281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43281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43281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43281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43281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43281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43281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43281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43281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43281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43281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43281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43281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43281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43281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43281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43281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41">
        <f aca="true" t="shared" si="53" ref="C845:C910">endDate</f>
        <v>43281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43281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43281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43281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43281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43281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43281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43281</v>
      </c>
      <c r="D852" s="99" t="s">
        <v>526</v>
      </c>
      <c r="E852" s="474">
        <v>14</v>
      </c>
      <c r="F852" s="99" t="s">
        <v>525</v>
      </c>
      <c r="H852" s="99">
        <f>'Справка 6'!Q12</f>
        <v>48167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43281</v>
      </c>
      <c r="D853" s="99" t="s">
        <v>529</v>
      </c>
      <c r="E853" s="474">
        <v>14</v>
      </c>
      <c r="F853" s="99" t="s">
        <v>528</v>
      </c>
      <c r="H853" s="99">
        <f>'Справка 6'!Q13</f>
        <v>119085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43281</v>
      </c>
      <c r="D854" s="99" t="s">
        <v>532</v>
      </c>
      <c r="E854" s="474">
        <v>14</v>
      </c>
      <c r="F854" s="99" t="s">
        <v>531</v>
      </c>
      <c r="H854" s="99">
        <f>'Справка 6'!Q14</f>
        <v>5257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43281</v>
      </c>
      <c r="D855" s="99" t="s">
        <v>535</v>
      </c>
      <c r="E855" s="474">
        <v>14</v>
      </c>
      <c r="F855" s="99" t="s">
        <v>534</v>
      </c>
      <c r="H855" s="99">
        <f>'Справка 6'!Q15</f>
        <v>13344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43281</v>
      </c>
      <c r="D856" s="99" t="s">
        <v>537</v>
      </c>
      <c r="E856" s="474">
        <v>14</v>
      </c>
      <c r="F856" s="99" t="s">
        <v>536</v>
      </c>
      <c r="H856" s="99">
        <f>'Справка 6'!Q16</f>
        <v>15037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43281</v>
      </c>
      <c r="D857" s="99" t="s">
        <v>540</v>
      </c>
      <c r="E857" s="474">
        <v>14</v>
      </c>
      <c r="F857" s="99" t="s">
        <v>539</v>
      </c>
      <c r="H857" s="99">
        <f>'Справка 6'!Q17</f>
        <v>5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43281</v>
      </c>
      <c r="D858" s="99" t="s">
        <v>543</v>
      </c>
      <c r="E858" s="474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43281</v>
      </c>
      <c r="D859" s="99" t="s">
        <v>545</v>
      </c>
      <c r="E859" s="474">
        <v>14</v>
      </c>
      <c r="F859" s="99" t="s">
        <v>804</v>
      </c>
      <c r="H859" s="99">
        <f>'Справка 6'!Q19</f>
        <v>200895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43281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43281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43281</v>
      </c>
      <c r="D862" s="99" t="s">
        <v>553</v>
      </c>
      <c r="E862" s="474">
        <v>14</v>
      </c>
      <c r="F862" s="99" t="s">
        <v>552</v>
      </c>
      <c r="H862" s="99">
        <f>'Справка 6'!Q23</f>
        <v>15306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43281</v>
      </c>
      <c r="D863" s="99" t="s">
        <v>555</v>
      </c>
      <c r="E863" s="474">
        <v>14</v>
      </c>
      <c r="F863" s="99" t="s">
        <v>554</v>
      </c>
      <c r="H863" s="99">
        <f>'Справка 6'!Q24</f>
        <v>8724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43281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43281</v>
      </c>
      <c r="D865" s="99" t="s">
        <v>558</v>
      </c>
      <c r="E865" s="474">
        <v>14</v>
      </c>
      <c r="F865" s="99" t="s">
        <v>542</v>
      </c>
      <c r="H865" s="99">
        <f>'Справка 6'!Q26</f>
        <v>2302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43281</v>
      </c>
      <c r="D866" s="99" t="s">
        <v>560</v>
      </c>
      <c r="E866" s="474">
        <v>14</v>
      </c>
      <c r="F866" s="99" t="s">
        <v>838</v>
      </c>
      <c r="H866" s="99">
        <f>'Справка 6'!Q27</f>
        <v>26332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43281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43281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43281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43281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43281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43281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43281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43281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43281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43281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43281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43281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43281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43281</v>
      </c>
      <c r="D880" s="99" t="s">
        <v>583</v>
      </c>
      <c r="E880" s="474">
        <v>14</v>
      </c>
      <c r="F880" s="99" t="s">
        <v>582</v>
      </c>
      <c r="H880" s="99">
        <f>'Справка 6'!Q42</f>
        <v>237364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43281</v>
      </c>
      <c r="D881" s="99" t="s">
        <v>523</v>
      </c>
      <c r="E881" s="474">
        <v>15</v>
      </c>
      <c r="F881" s="99" t="s">
        <v>522</v>
      </c>
      <c r="H881" s="99">
        <f>'Справка 6'!R11</f>
        <v>52640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43281</v>
      </c>
      <c r="D882" s="99" t="s">
        <v>526</v>
      </c>
      <c r="E882" s="474">
        <v>15</v>
      </c>
      <c r="F882" s="99" t="s">
        <v>525</v>
      </c>
      <c r="H882" s="99">
        <f>'Справка 6'!R12</f>
        <v>128478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43281</v>
      </c>
      <c r="D883" s="99" t="s">
        <v>529</v>
      </c>
      <c r="E883" s="474">
        <v>15</v>
      </c>
      <c r="F883" s="99" t="s">
        <v>528</v>
      </c>
      <c r="H883" s="99">
        <f>'Справка 6'!R13</f>
        <v>99958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43281</v>
      </c>
      <c r="D884" s="99" t="s">
        <v>532</v>
      </c>
      <c r="E884" s="474">
        <v>15</v>
      </c>
      <c r="F884" s="99" t="s">
        <v>531</v>
      </c>
      <c r="H884" s="99">
        <f>'Справка 6'!R14</f>
        <v>12038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43281</v>
      </c>
      <c r="D885" s="99" t="s">
        <v>535</v>
      </c>
      <c r="E885" s="474">
        <v>15</v>
      </c>
      <c r="F885" s="99" t="s">
        <v>534</v>
      </c>
      <c r="H885" s="99">
        <f>'Справка 6'!R15</f>
        <v>7223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43281</v>
      </c>
      <c r="D886" s="99" t="s">
        <v>537</v>
      </c>
      <c r="E886" s="474">
        <v>15</v>
      </c>
      <c r="F886" s="99" t="s">
        <v>536</v>
      </c>
      <c r="H886" s="99">
        <f>'Справка 6'!R16</f>
        <v>7884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43281</v>
      </c>
      <c r="D887" s="99" t="s">
        <v>540</v>
      </c>
      <c r="E887" s="474">
        <v>15</v>
      </c>
      <c r="F887" s="99" t="s">
        <v>539</v>
      </c>
      <c r="H887" s="99">
        <f>'Справка 6'!R17</f>
        <v>7030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43281</v>
      </c>
      <c r="D888" s="99" t="s">
        <v>543</v>
      </c>
      <c r="E888" s="474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43281</v>
      </c>
      <c r="D889" s="99" t="s">
        <v>545</v>
      </c>
      <c r="E889" s="474">
        <v>15</v>
      </c>
      <c r="F889" s="99" t="s">
        <v>804</v>
      </c>
      <c r="H889" s="99">
        <f>'Справка 6'!R19</f>
        <v>315251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43281</v>
      </c>
      <c r="D890" s="99" t="s">
        <v>547</v>
      </c>
      <c r="E890" s="474">
        <v>15</v>
      </c>
      <c r="F890" s="99" t="s">
        <v>546</v>
      </c>
      <c r="H890" s="99">
        <f>'Справка 6'!R20</f>
        <v>9747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43281</v>
      </c>
      <c r="D891" s="99" t="s">
        <v>549</v>
      </c>
      <c r="E891" s="474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43281</v>
      </c>
      <c r="D892" s="99" t="s">
        <v>553</v>
      </c>
      <c r="E892" s="474">
        <v>15</v>
      </c>
      <c r="F892" s="99" t="s">
        <v>552</v>
      </c>
      <c r="H892" s="99">
        <f>'Справка 6'!R23</f>
        <v>47963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43281</v>
      </c>
      <c r="D893" s="99" t="s">
        <v>555</v>
      </c>
      <c r="E893" s="474">
        <v>15</v>
      </c>
      <c r="F893" s="99" t="s">
        <v>554</v>
      </c>
      <c r="H893" s="99">
        <f>'Справка 6'!R24</f>
        <v>9096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43281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43281</v>
      </c>
      <c r="D895" s="99" t="s">
        <v>558</v>
      </c>
      <c r="E895" s="474">
        <v>15</v>
      </c>
      <c r="F895" s="99" t="s">
        <v>542</v>
      </c>
      <c r="H895" s="99">
        <f>'Справка 6'!R26</f>
        <v>3656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43281</v>
      </c>
      <c r="D896" s="99" t="s">
        <v>560</v>
      </c>
      <c r="E896" s="474">
        <v>15</v>
      </c>
      <c r="F896" s="99" t="s">
        <v>838</v>
      </c>
      <c r="H896" s="99">
        <f>'Справка 6'!R27</f>
        <v>60715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43281</v>
      </c>
      <c r="D897" s="99" t="s">
        <v>562</v>
      </c>
      <c r="E897" s="474">
        <v>15</v>
      </c>
      <c r="F897" s="99" t="s">
        <v>561</v>
      </c>
      <c r="H897" s="99">
        <f>'Справка 6'!R29</f>
        <v>26963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43281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43281</v>
      </c>
      <c r="D899" s="99" t="s">
        <v>564</v>
      </c>
      <c r="E899" s="474">
        <v>15</v>
      </c>
      <c r="F899" s="99" t="s">
        <v>110</v>
      </c>
      <c r="H899" s="99">
        <f>'Справка 6'!R31</f>
        <v>1456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43281</v>
      </c>
      <c r="D900" s="99" t="s">
        <v>565</v>
      </c>
      <c r="E900" s="474">
        <v>15</v>
      </c>
      <c r="F900" s="99" t="s">
        <v>113</v>
      </c>
      <c r="H900" s="99">
        <f>'Справка 6'!R32</f>
        <v>17893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43281</v>
      </c>
      <c r="D901" s="99" t="s">
        <v>566</v>
      </c>
      <c r="E901" s="474">
        <v>15</v>
      </c>
      <c r="F901" s="99" t="s">
        <v>115</v>
      </c>
      <c r="H901" s="99">
        <f>'Справка 6'!R33</f>
        <v>7614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43281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43281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43281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43281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43281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43281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43281</v>
      </c>
      <c r="D908" s="99" t="s">
        <v>578</v>
      </c>
      <c r="E908" s="474">
        <v>15</v>
      </c>
      <c r="F908" s="99" t="s">
        <v>803</v>
      </c>
      <c r="H908" s="99">
        <f>'Справка 6'!R40</f>
        <v>26963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43281</v>
      </c>
      <c r="D909" s="99" t="s">
        <v>581</v>
      </c>
      <c r="E909" s="474">
        <v>15</v>
      </c>
      <c r="F909" s="99" t="s">
        <v>580</v>
      </c>
      <c r="H909" s="99">
        <f>'Справка 6'!R41</f>
        <v>23287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43281</v>
      </c>
      <c r="D910" s="99" t="s">
        <v>583</v>
      </c>
      <c r="E910" s="474">
        <v>15</v>
      </c>
      <c r="F910" s="99" t="s">
        <v>582</v>
      </c>
      <c r="H910" s="99">
        <f>'Справка 6'!R42</f>
        <v>435963</v>
      </c>
    </row>
    <row r="911" spans="3:6" s="475" customFormat="1" ht="15.75">
      <c r="C911" s="540"/>
      <c r="F911" s="479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41">
        <f aca="true" t="shared" si="56" ref="C912:C975">endDate</f>
        <v>43281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43281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21991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43281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21778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43281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43281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213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43281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1643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43281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3752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43281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43281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3752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43281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27386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43281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1549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43281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6489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43281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5154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43281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1301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43281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34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43281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228224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43281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7517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43281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3227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43281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9016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43281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43281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9203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43281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1543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43281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3694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43281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43281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3966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43281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2446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43281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43281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43281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43281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2446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43281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266122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43281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295057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43281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43281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43281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43281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43281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43281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43281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43281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43281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43281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43281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43281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6489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43281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5154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43281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1301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43281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34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43281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228224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43281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7517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43281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3227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43281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9016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43281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43281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9203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43281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1543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43281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3694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43281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43281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3966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43281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2446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43281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43281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43281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43281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2446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43281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266122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43281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266122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41">
        <f aca="true" t="shared" si="59" ref="C976:C1039">endDate</f>
        <v>43281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43281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21991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43281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21778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43281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43281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213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43281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1643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43281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3752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43281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43281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3752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43281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27386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43281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1549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43281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43281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43281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43281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43281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43281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43281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43281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43281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43281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43281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43281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43281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43281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43281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43281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43281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43281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43281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43281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43281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28935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43281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43281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43281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43281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43281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46152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43281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46152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43281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43281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43281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43281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43281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43281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43281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1986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43281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1701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43281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48138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43281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13485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43281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8049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43281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313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43281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7736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43281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0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43281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211153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43281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211153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43281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43281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43281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43281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14573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43281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43281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43281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14573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43281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43281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136727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43281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41">
        <f aca="true" t="shared" si="62" ref="C1040:C1103">endDate</f>
        <v>43281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114509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43281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607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43281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13624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43281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5404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43281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668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43281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3357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43281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1379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43281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2583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43281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36566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43281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407068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43281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468691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43281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43281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43281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43281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43281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43281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43281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43281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43281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43281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43281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43281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43281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43281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43281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43281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43281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8049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43281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313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43281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7736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43281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0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43281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211153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43281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211153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43281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43281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43281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43281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14573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43281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43281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43281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14573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43281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43281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136727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43281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43281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114509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43281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607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43281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13624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43281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5404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43281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668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43281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3357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43281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1379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43281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2583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43281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36566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43281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407068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43281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407068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43281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43281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43281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43281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43281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46152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43281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46152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43281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43281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43281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43281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41">
        <f aca="true" t="shared" si="65" ref="C1104:C1167">endDate</f>
        <v>43281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43281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43281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1986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43281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1701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43281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48138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43281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13485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43281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43281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43281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43281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43281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43281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43281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43281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43281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43281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43281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43281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43281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43281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43281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43281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43281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43281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43281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43281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43281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43281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43281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43281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43281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43281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43281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61623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43281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43281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43281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43281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43281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0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43281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0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43281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43281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43281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43281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43281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43281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43281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43281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43281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0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43281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43281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43281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43281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43281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43281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0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43281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0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43281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43281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43281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43281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43281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43281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43281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43281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43281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41">
        <f aca="true" t="shared" si="68" ref="C1168:C1195">endDate</f>
        <v>43281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43281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43281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43281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43281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43281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43281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43281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43281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43281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43281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0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43281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0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43281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43281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43281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0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43281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0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43281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43281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43281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43281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43281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43281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43281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43281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43281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43281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43281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0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43281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0</v>
      </c>
    </row>
    <row r="1196" spans="3:6" s="475" customFormat="1" ht="15.75">
      <c r="C1196" s="540"/>
      <c r="F1196" s="479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41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7015851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43281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43281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43281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43281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43281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7015851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43281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43281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8863577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43281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43281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43281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43281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43281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43281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8863577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43281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43281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43281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43281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43281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43281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43281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43281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43281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43281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43281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43281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43281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43281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43281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43281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43281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43281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41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43281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43281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43281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43281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43281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43281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43281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43281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43281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43281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23345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43281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43281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43281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43281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43281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23345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43281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43281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34291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43281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43281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43281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43281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43281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43281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34291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43281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43281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43281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43281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43281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43281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43281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43281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41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43281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43281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43281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43281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43281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43281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359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43281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43281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43281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43281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43281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359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43281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43281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43281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43281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43281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43281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43281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43281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43281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22986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43281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43281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43281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43281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43281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22986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43281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43281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34291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43281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43281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43281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43281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43281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43281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34291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zoomScale="70" zoomScaleNormal="70" zoomScaleSheetLayoutView="80" zoomScalePageLayoutView="0" workbookViewId="0" topLeftCell="A60">
      <selection activeCell="B105" sqref="B105:E10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52640</v>
      </c>
      <c r="D12" s="187">
        <v>51968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128478</v>
      </c>
      <c r="D13" s="187">
        <v>129130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99958</v>
      </c>
      <c r="D14" s="187">
        <v>100868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12038</v>
      </c>
      <c r="D15" s="187">
        <v>12170</v>
      </c>
      <c r="E15" s="191" t="s">
        <v>36</v>
      </c>
      <c r="F15" s="87" t="s">
        <v>37</v>
      </c>
      <c r="G15" s="188">
        <v>-34291</v>
      </c>
      <c r="H15" s="187">
        <v>-33834</v>
      </c>
    </row>
    <row r="16" spans="1:8" ht="15.75">
      <c r="A16" s="84" t="s">
        <v>38</v>
      </c>
      <c r="B16" s="86" t="s">
        <v>39</v>
      </c>
      <c r="C16" s="188">
        <v>7223</v>
      </c>
      <c r="D16" s="187">
        <v>7632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7884</v>
      </c>
      <c r="D17" s="187">
        <v>6749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7030</v>
      </c>
      <c r="D18" s="187">
        <v>9103</v>
      </c>
      <c r="E18" s="460" t="s">
        <v>47</v>
      </c>
      <c r="F18" s="459" t="s">
        <v>48</v>
      </c>
      <c r="G18" s="569">
        <f>G12+G15+G16+G17</f>
        <v>100507</v>
      </c>
      <c r="H18" s="570">
        <f>H12+H15+H16+H17</f>
        <v>100964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1"/>
      <c r="H19" s="572"/>
    </row>
    <row r="20" spans="1:8" ht="15.75">
      <c r="A20" s="461" t="s">
        <v>52</v>
      </c>
      <c r="B20" s="90" t="s">
        <v>53</v>
      </c>
      <c r="C20" s="557">
        <f>SUM(C12:C19)</f>
        <v>315251</v>
      </c>
      <c r="D20" s="558">
        <f>SUM(D12:D19)</f>
        <v>317620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5">
        <v>9747</v>
      </c>
      <c r="D21" s="456">
        <v>9811</v>
      </c>
      <c r="E21" s="84" t="s">
        <v>58</v>
      </c>
      <c r="F21" s="87" t="s">
        <v>59</v>
      </c>
      <c r="G21" s="188">
        <v>34777</v>
      </c>
      <c r="H21" s="187">
        <v>35744</v>
      </c>
    </row>
    <row r="22" spans="1:13" ht="15.75">
      <c r="A22" s="94" t="s">
        <v>60</v>
      </c>
      <c r="B22" s="91" t="s">
        <v>61</v>
      </c>
      <c r="C22" s="455"/>
      <c r="D22" s="456"/>
      <c r="E22" s="192" t="s">
        <v>62</v>
      </c>
      <c r="F22" s="87" t="s">
        <v>63</v>
      </c>
      <c r="G22" s="573">
        <f>SUM(G23:G25)</f>
        <v>55967</v>
      </c>
      <c r="H22" s="574">
        <f>SUM(H23:H25)</f>
        <v>51666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55967</v>
      </c>
      <c r="H23" s="187">
        <v>51666</v>
      </c>
    </row>
    <row r="24" spans="1:13" ht="15.75">
      <c r="A24" s="84" t="s">
        <v>67</v>
      </c>
      <c r="B24" s="86" t="s">
        <v>68</v>
      </c>
      <c r="C24" s="188">
        <v>47963</v>
      </c>
      <c r="D24" s="187">
        <v>50375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9096</v>
      </c>
      <c r="D25" s="187">
        <v>9873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90744</v>
      </c>
      <c r="H26" s="558">
        <f>H20+H21+H22</f>
        <v>87410</v>
      </c>
      <c r="M26" s="92"/>
    </row>
    <row r="27" spans="1:8" ht="15.75">
      <c r="A27" s="84" t="s">
        <v>79</v>
      </c>
      <c r="B27" s="86" t="s">
        <v>80</v>
      </c>
      <c r="C27" s="188">
        <v>3656</v>
      </c>
      <c r="D27" s="187">
        <v>3201</v>
      </c>
      <c r="E27" s="94" t="s">
        <v>81</v>
      </c>
      <c r="F27" s="89"/>
      <c r="G27" s="571"/>
      <c r="H27" s="572"/>
    </row>
    <row r="28" spans="1:13" ht="15.75">
      <c r="A28" s="461" t="s">
        <v>82</v>
      </c>
      <c r="B28" s="91" t="s">
        <v>83</v>
      </c>
      <c r="C28" s="557">
        <f>SUM(C24:C27)</f>
        <v>60715</v>
      </c>
      <c r="D28" s="558">
        <f>SUM(D24:D27)</f>
        <v>63449</v>
      </c>
      <c r="E28" s="193" t="s">
        <v>84</v>
      </c>
      <c r="F28" s="87" t="s">
        <v>85</v>
      </c>
      <c r="G28" s="555">
        <f>SUM(G29:G31)</f>
        <v>262914</v>
      </c>
      <c r="H28" s="556">
        <f>SUM(H29:H31)</f>
        <v>241511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262914</v>
      </c>
      <c r="H29" s="187">
        <v>241511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23287</v>
      </c>
      <c r="D31" s="187">
        <v>23147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20739</v>
      </c>
      <c r="H32" s="187">
        <v>39998</v>
      </c>
      <c r="M32" s="92"/>
    </row>
    <row r="33" spans="1:8" ht="15.75">
      <c r="A33" s="461" t="s">
        <v>99</v>
      </c>
      <c r="B33" s="91" t="s">
        <v>100</v>
      </c>
      <c r="C33" s="557">
        <f>C31+C32</f>
        <v>23287</v>
      </c>
      <c r="D33" s="558">
        <f>D31+D32</f>
        <v>23147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283653</v>
      </c>
      <c r="H34" s="558">
        <f>H28+H32+H33</f>
        <v>281509</v>
      </c>
    </row>
    <row r="35" spans="1:8" ht="15.75">
      <c r="A35" s="84" t="s">
        <v>106</v>
      </c>
      <c r="B35" s="88" t="s">
        <v>107</v>
      </c>
      <c r="C35" s="555">
        <f>SUM(C36:C39)</f>
        <v>26963</v>
      </c>
      <c r="D35" s="556">
        <f>SUM(D36:D39)</f>
        <v>27518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>
        <v>1456</v>
      </c>
      <c r="D37" s="187">
        <v>1414</v>
      </c>
      <c r="E37" s="462" t="s">
        <v>822</v>
      </c>
      <c r="F37" s="93" t="s">
        <v>112</v>
      </c>
      <c r="G37" s="559">
        <f>G26+G18+G34</f>
        <v>474904</v>
      </c>
      <c r="H37" s="560">
        <f>H26+H18+H34</f>
        <v>469883</v>
      </c>
    </row>
    <row r="38" spans="1:13" ht="15.75">
      <c r="A38" s="84" t="s">
        <v>113</v>
      </c>
      <c r="B38" s="86" t="s">
        <v>114</v>
      </c>
      <c r="C38" s="188">
        <v>17893</v>
      </c>
      <c r="D38" s="187">
        <v>18122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7614</v>
      </c>
      <c r="D39" s="187">
        <v>7982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31740</v>
      </c>
      <c r="H40" s="543">
        <v>33227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46152</v>
      </c>
      <c r="H45" s="187">
        <v>50526</v>
      </c>
    </row>
    <row r="46" spans="1:13" ht="15.75">
      <c r="A46" s="452" t="s">
        <v>137</v>
      </c>
      <c r="B46" s="90" t="s">
        <v>138</v>
      </c>
      <c r="C46" s="557">
        <f>C35+C40+C45</f>
        <v>26963</v>
      </c>
      <c r="D46" s="558">
        <f>D35+D40+D45</f>
        <v>27518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21991</v>
      </c>
      <c r="D48" s="187">
        <v>20599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1643</v>
      </c>
      <c r="D49" s="187">
        <v>1216</v>
      </c>
      <c r="E49" s="84" t="s">
        <v>150</v>
      </c>
      <c r="F49" s="87" t="s">
        <v>151</v>
      </c>
      <c r="G49" s="188">
        <v>1986</v>
      </c>
      <c r="H49" s="187">
        <v>2123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48138</v>
      </c>
      <c r="H50" s="556">
        <f>SUM(H44:H49)</f>
        <v>52649</v>
      </c>
    </row>
    <row r="51" spans="1:8" ht="15.75">
      <c r="A51" s="84" t="s">
        <v>79</v>
      </c>
      <c r="B51" s="86" t="s">
        <v>155</v>
      </c>
      <c r="C51" s="188">
        <v>3752</v>
      </c>
      <c r="D51" s="187">
        <v>3667</v>
      </c>
      <c r="E51" s="84"/>
      <c r="F51" s="87"/>
      <c r="G51" s="555"/>
      <c r="H51" s="556"/>
    </row>
    <row r="52" spans="1:8" ht="15.75">
      <c r="A52" s="461" t="s">
        <v>156</v>
      </c>
      <c r="B52" s="90" t="s">
        <v>157</v>
      </c>
      <c r="C52" s="557">
        <f>SUM(C48:C51)</f>
        <v>27386</v>
      </c>
      <c r="D52" s="558">
        <f>SUM(D48:D51)</f>
        <v>25482</v>
      </c>
      <c r="E52" s="192" t="s">
        <v>158</v>
      </c>
      <c r="F52" s="89" t="s">
        <v>159</v>
      </c>
      <c r="G52" s="188">
        <v>5785</v>
      </c>
      <c r="H52" s="187">
        <v>5458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13485</v>
      </c>
      <c r="H54" s="187">
        <v>13704</v>
      </c>
    </row>
    <row r="55" spans="1:8" ht="15.75">
      <c r="A55" s="94" t="s">
        <v>166</v>
      </c>
      <c r="B55" s="90" t="s">
        <v>167</v>
      </c>
      <c r="C55" s="457">
        <v>1549</v>
      </c>
      <c r="D55" s="458">
        <v>1342</v>
      </c>
      <c r="E55" s="84" t="s">
        <v>168</v>
      </c>
      <c r="F55" s="89" t="s">
        <v>169</v>
      </c>
      <c r="G55" s="188">
        <v>7897</v>
      </c>
      <c r="H55" s="187">
        <v>8250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464898</v>
      </c>
      <c r="D56" s="562">
        <f>D20+D21+D22+D28+D33+D46+D52+D54+D55</f>
        <v>468369</v>
      </c>
      <c r="E56" s="94" t="s">
        <v>825</v>
      </c>
      <c r="F56" s="93" t="s">
        <v>172</v>
      </c>
      <c r="G56" s="559">
        <f>G50+G52+G53+G54+G55</f>
        <v>75305</v>
      </c>
      <c r="H56" s="560">
        <f>H50+H52+H53+H54+H55</f>
        <v>80061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32530</v>
      </c>
      <c r="D59" s="187">
        <v>33102</v>
      </c>
      <c r="E59" s="192" t="s">
        <v>180</v>
      </c>
      <c r="F59" s="465" t="s">
        <v>181</v>
      </c>
      <c r="G59" s="188">
        <v>211153</v>
      </c>
      <c r="H59" s="187">
        <v>194165</v>
      </c>
    </row>
    <row r="60" spans="1:13" ht="15.75">
      <c r="A60" s="84" t="s">
        <v>178</v>
      </c>
      <c r="B60" s="86" t="s">
        <v>179</v>
      </c>
      <c r="C60" s="188">
        <v>48436</v>
      </c>
      <c r="D60" s="187">
        <v>38354</v>
      </c>
      <c r="E60" s="84" t="s">
        <v>184</v>
      </c>
      <c r="F60" s="87" t="s">
        <v>185</v>
      </c>
      <c r="G60" s="188">
        <v>14573</v>
      </c>
      <c r="H60" s="187">
        <v>14478</v>
      </c>
      <c r="M60" s="92"/>
    </row>
    <row r="61" spans="1:8" ht="15.75">
      <c r="A61" s="84" t="s">
        <v>182</v>
      </c>
      <c r="B61" s="86" t="s">
        <v>183</v>
      </c>
      <c r="C61" s="188">
        <v>145213</v>
      </c>
      <c r="D61" s="187">
        <v>140218</v>
      </c>
      <c r="E61" s="191" t="s">
        <v>188</v>
      </c>
      <c r="F61" s="87" t="s">
        <v>189</v>
      </c>
      <c r="G61" s="555">
        <f>SUM(G62:G68)</f>
        <v>144776</v>
      </c>
      <c r="H61" s="556">
        <f>SUM(H62:H68)</f>
        <v>156352</v>
      </c>
    </row>
    <row r="62" spans="1:13" ht="15.75">
      <c r="A62" s="84" t="s">
        <v>186</v>
      </c>
      <c r="B62" s="88" t="s">
        <v>187</v>
      </c>
      <c r="C62" s="188">
        <v>8201</v>
      </c>
      <c r="D62" s="187">
        <v>6435</v>
      </c>
      <c r="E62" s="191" t="s">
        <v>192</v>
      </c>
      <c r="F62" s="87" t="s">
        <v>193</v>
      </c>
      <c r="G62" s="188">
        <v>8049</v>
      </c>
      <c r="H62" s="187">
        <v>757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157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114509</v>
      </c>
      <c r="H64" s="187">
        <v>134556</v>
      </c>
      <c r="M64" s="92"/>
    </row>
    <row r="65" spans="1:8" ht="15.75">
      <c r="A65" s="461" t="s">
        <v>52</v>
      </c>
      <c r="B65" s="90" t="s">
        <v>198</v>
      </c>
      <c r="C65" s="557">
        <f>SUM(C59:C64)</f>
        <v>234380</v>
      </c>
      <c r="D65" s="558">
        <f>SUM(D59:D64)</f>
        <v>218109</v>
      </c>
      <c r="E65" s="84" t="s">
        <v>201</v>
      </c>
      <c r="F65" s="87" t="s">
        <v>202</v>
      </c>
      <c r="G65" s="188">
        <v>607</v>
      </c>
      <c r="H65" s="187">
        <v>612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13624</v>
      </c>
      <c r="H66" s="187">
        <v>10317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2583</v>
      </c>
      <c r="H67" s="187">
        <v>2578</v>
      </c>
    </row>
    <row r="68" spans="1:8" ht="15.75">
      <c r="A68" s="84" t="s">
        <v>206</v>
      </c>
      <c r="B68" s="86" t="s">
        <v>207</v>
      </c>
      <c r="C68" s="188">
        <v>6489</v>
      </c>
      <c r="D68" s="187">
        <v>4694</v>
      </c>
      <c r="E68" s="84" t="s">
        <v>212</v>
      </c>
      <c r="F68" s="87" t="s">
        <v>213</v>
      </c>
      <c r="G68" s="188">
        <v>5404</v>
      </c>
      <c r="H68" s="187">
        <v>7375</v>
      </c>
    </row>
    <row r="69" spans="1:8" ht="15.75">
      <c r="A69" s="84" t="s">
        <v>210</v>
      </c>
      <c r="B69" s="86" t="s">
        <v>211</v>
      </c>
      <c r="C69" s="188">
        <v>228224</v>
      </c>
      <c r="D69" s="187">
        <v>226857</v>
      </c>
      <c r="E69" s="192" t="s">
        <v>79</v>
      </c>
      <c r="F69" s="87" t="s">
        <v>216</v>
      </c>
      <c r="G69" s="188">
        <v>36566</v>
      </c>
      <c r="H69" s="187">
        <v>32567</v>
      </c>
    </row>
    <row r="70" spans="1:8" ht="15.75">
      <c r="A70" s="84" t="s">
        <v>214</v>
      </c>
      <c r="B70" s="86" t="s">
        <v>215</v>
      </c>
      <c r="C70" s="188">
        <v>7517</v>
      </c>
      <c r="D70" s="187">
        <v>4421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3227</v>
      </c>
      <c r="D71" s="187">
        <v>3219</v>
      </c>
      <c r="E71" s="453" t="s">
        <v>47</v>
      </c>
      <c r="F71" s="89" t="s">
        <v>223</v>
      </c>
      <c r="G71" s="557">
        <f>G59+G60+G61+G69+G70</f>
        <v>407068</v>
      </c>
      <c r="H71" s="558">
        <f>H59+H60+H61+H69+H70</f>
        <v>397562</v>
      </c>
    </row>
    <row r="72" spans="1:8" ht="15.75">
      <c r="A72" s="84" t="s">
        <v>221</v>
      </c>
      <c r="B72" s="86" t="s">
        <v>222</v>
      </c>
      <c r="C72" s="188">
        <v>9016</v>
      </c>
      <c r="D72" s="187">
        <v>5606</v>
      </c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9203</v>
      </c>
      <c r="D73" s="187">
        <v>8075</v>
      </c>
      <c r="E73" s="452" t="s">
        <v>230</v>
      </c>
      <c r="F73" s="89" t="s">
        <v>231</v>
      </c>
      <c r="G73" s="457"/>
      <c r="H73" s="458"/>
    </row>
    <row r="74" spans="1:8" ht="15.75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8" ht="15.75">
      <c r="A75" s="84" t="s">
        <v>228</v>
      </c>
      <c r="B75" s="86" t="s">
        <v>229</v>
      </c>
      <c r="C75" s="188">
        <v>2446</v>
      </c>
      <c r="D75" s="187">
        <v>6140</v>
      </c>
      <c r="E75" s="464" t="s">
        <v>160</v>
      </c>
      <c r="F75" s="89" t="s">
        <v>233</v>
      </c>
      <c r="G75" s="457"/>
      <c r="H75" s="458"/>
    </row>
    <row r="76" spans="1:8" ht="15.75">
      <c r="A76" s="461" t="s">
        <v>77</v>
      </c>
      <c r="B76" s="90" t="s">
        <v>232</v>
      </c>
      <c r="C76" s="557">
        <f>SUM(C68:C75)</f>
        <v>266122</v>
      </c>
      <c r="D76" s="558">
        <f>SUM(D68:D75)</f>
        <v>259012</v>
      </c>
      <c r="E76" s="531"/>
      <c r="F76" s="532"/>
      <c r="G76" s="555"/>
      <c r="H76" s="581"/>
    </row>
    <row r="77" spans="1:8" ht="15.75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407068</v>
      </c>
      <c r="H79" s="560">
        <f>H71+H73+H75+H77</f>
        <v>397562</v>
      </c>
    </row>
    <row r="80" spans="1:8" ht="15.75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v>1884</v>
      </c>
      <c r="D88" s="187">
        <v>2337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16296</v>
      </c>
      <c r="D89" s="187">
        <v>17388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3453</v>
      </c>
      <c r="D90" s="187">
        <v>13603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 ht="15.75">
      <c r="A92" s="461" t="s">
        <v>823</v>
      </c>
      <c r="B92" s="90" t="s">
        <v>260</v>
      </c>
      <c r="C92" s="557">
        <f>SUM(C88:C91)</f>
        <v>21633</v>
      </c>
      <c r="D92" s="558">
        <f>SUM(D88:D91)</f>
        <v>33328</v>
      </c>
      <c r="E92" s="195"/>
      <c r="F92" s="97"/>
      <c r="G92" s="582"/>
      <c r="H92" s="583"/>
      <c r="M92" s="92"/>
    </row>
    <row r="93" spans="1:8" ht="15.75">
      <c r="A93" s="452" t="s">
        <v>261</v>
      </c>
      <c r="B93" s="90" t="s">
        <v>262</v>
      </c>
      <c r="C93" s="457">
        <v>1984</v>
      </c>
      <c r="D93" s="458">
        <v>1915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524119</v>
      </c>
      <c r="D94" s="562">
        <f>D65+D76+D85+D92+D93</f>
        <v>512364</v>
      </c>
      <c r="E94" s="218"/>
      <c r="F94" s="219"/>
      <c r="G94" s="584"/>
      <c r="H94" s="585"/>
      <c r="M94" s="92"/>
    </row>
    <row r="95" spans="1:8" ht="32.25" thickBot="1">
      <c r="A95" s="466" t="s">
        <v>265</v>
      </c>
      <c r="B95" s="467" t="s">
        <v>266</v>
      </c>
      <c r="C95" s="563">
        <f>C94+C56</f>
        <v>989017</v>
      </c>
      <c r="D95" s="564">
        <f>D94+D56</f>
        <v>980733</v>
      </c>
      <c r="E95" s="220" t="s">
        <v>916</v>
      </c>
      <c r="F95" s="468" t="s">
        <v>268</v>
      </c>
      <c r="G95" s="563">
        <f>G37+G40+G56+G79</f>
        <v>989017</v>
      </c>
      <c r="H95" s="564">
        <f>H37+H40+H56+H79</f>
        <v>980733</v>
      </c>
    </row>
    <row r="96" spans="1:13" ht="15.75">
      <c r="A96" s="165"/>
      <c r="B96" s="533"/>
      <c r="C96" s="165"/>
      <c r="D96" s="165"/>
      <c r="E96" s="534"/>
      <c r="M96" s="92"/>
    </row>
    <row r="97" spans="1:13" ht="15.75">
      <c r="A97" s="536"/>
      <c r="B97" s="533"/>
      <c r="C97" s="165"/>
      <c r="D97" s="165"/>
      <c r="E97" s="534"/>
      <c r="M97" s="92"/>
    </row>
    <row r="98" spans="1:13" ht="15.75">
      <c r="A98" s="651" t="s">
        <v>950</v>
      </c>
      <c r="B98" s="696">
        <f>pdeReportingDate</f>
        <v>43340</v>
      </c>
      <c r="C98" s="696"/>
      <c r="D98" s="696"/>
      <c r="E98" s="696"/>
      <c r="F98" s="696"/>
      <c r="G98" s="696"/>
      <c r="H98" s="696"/>
      <c r="M98" s="92"/>
    </row>
    <row r="99" spans="1:13" ht="15.75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 ht="15.75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8" ht="15.75">
      <c r="A101" s="652" t="s">
        <v>8</v>
      </c>
      <c r="B101" s="697" t="str">
        <f>authorName</f>
        <v>Людмила Бонджова</v>
      </c>
      <c r="C101" s="697"/>
      <c r="D101" s="697"/>
      <c r="E101" s="697"/>
      <c r="F101" s="697"/>
      <c r="G101" s="697"/>
      <c r="H101" s="697"/>
    </row>
    <row r="102" spans="1:8" ht="15.75">
      <c r="A102" s="652"/>
      <c r="B102" s="660"/>
      <c r="C102" s="660"/>
      <c r="D102" s="660"/>
      <c r="E102" s="660"/>
      <c r="F102" s="660"/>
      <c r="G102" s="660"/>
      <c r="H102" s="660"/>
    </row>
    <row r="103" spans="1:8" ht="15.75">
      <c r="A103" s="652"/>
      <c r="B103" s="75"/>
      <c r="C103" s="75"/>
      <c r="D103" s="75"/>
      <c r="E103" s="75"/>
      <c r="F103" s="75"/>
      <c r="G103" s="75"/>
      <c r="H103" s="75"/>
    </row>
    <row r="104" spans="1:8" ht="15.75">
      <c r="A104" s="652" t="s">
        <v>894</v>
      </c>
      <c r="B104" s="698"/>
      <c r="C104" s="698"/>
      <c r="D104" s="698"/>
      <c r="E104" s="698"/>
      <c r="F104" s="698"/>
      <c r="G104" s="698"/>
      <c r="H104" s="698"/>
    </row>
    <row r="105" spans="1:13" ht="21.75" customHeight="1">
      <c r="A105" s="653"/>
      <c r="B105" s="699" t="str">
        <f>+Начална!B17</f>
        <v>Огнян Донев</v>
      </c>
      <c r="C105" s="695"/>
      <c r="D105" s="695"/>
      <c r="E105" s="695"/>
      <c r="M105" s="92"/>
    </row>
    <row r="106" spans="1:5" ht="21.75" customHeight="1">
      <c r="A106" s="653"/>
      <c r="B106" s="695"/>
      <c r="C106" s="695"/>
      <c r="D106" s="695"/>
      <c r="E106" s="695"/>
    </row>
    <row r="107" spans="1:13" ht="21.75" customHeight="1">
      <c r="A107" s="653"/>
      <c r="B107" s="695"/>
      <c r="C107" s="695"/>
      <c r="D107" s="695"/>
      <c r="E107" s="695"/>
      <c r="M107" s="92"/>
    </row>
    <row r="108" spans="1:5" ht="21.75" customHeight="1">
      <c r="A108" s="653"/>
      <c r="B108" s="695"/>
      <c r="C108" s="695"/>
      <c r="D108" s="695"/>
      <c r="E108" s="695"/>
    </row>
    <row r="109" spans="1:13" ht="21.75" customHeight="1">
      <c r="A109" s="653"/>
      <c r="B109" s="695"/>
      <c r="C109" s="695"/>
      <c r="D109" s="695"/>
      <c r="E109" s="695"/>
      <c r="M109" s="92"/>
    </row>
    <row r="110" spans="1:5" ht="21.75" customHeight="1">
      <c r="A110" s="653"/>
      <c r="B110" s="695"/>
      <c r="C110" s="695"/>
      <c r="D110" s="695"/>
      <c r="E110" s="695"/>
    </row>
    <row r="111" spans="1:13" ht="21.75" customHeight="1">
      <c r="A111" s="653"/>
      <c r="B111" s="695"/>
      <c r="C111" s="695"/>
      <c r="D111" s="695"/>
      <c r="E111" s="695"/>
      <c r="M111" s="92"/>
    </row>
    <row r="119" ht="15.75">
      <c r="E119" s="537"/>
    </row>
    <row r="121" spans="5:13" ht="15.75">
      <c r="E121" s="537"/>
      <c r="M121" s="92"/>
    </row>
    <row r="123" spans="5:13" ht="15.75">
      <c r="E123" s="537"/>
      <c r="M123" s="92"/>
    </row>
    <row r="125" ht="15.75">
      <c r="E125" s="537"/>
    </row>
    <row r="127" spans="5:13" ht="15.75">
      <c r="E127" s="537"/>
      <c r="M127" s="92"/>
    </row>
    <row r="129" spans="5:13" ht="15.75">
      <c r="E129" s="537"/>
      <c r="M129" s="92"/>
    </row>
    <row r="131" ht="15.75">
      <c r="M131" s="92"/>
    </row>
    <row r="133" ht="15.75">
      <c r="M133" s="92"/>
    </row>
    <row r="135" ht="15.75">
      <c r="M135" s="92"/>
    </row>
    <row r="137" spans="5:13" ht="15.75">
      <c r="E137" s="537"/>
      <c r="M137" s="92"/>
    </row>
    <row r="139" spans="5:13" ht="15.75">
      <c r="E139" s="537"/>
      <c r="M139" s="92"/>
    </row>
    <row r="141" spans="5:13" ht="15.75">
      <c r="E141" s="537"/>
      <c r="M141" s="92"/>
    </row>
    <row r="143" spans="5:13" ht="15.75">
      <c r="E143" s="537"/>
      <c r="M143" s="92"/>
    </row>
    <row r="145" ht="15.75">
      <c r="E145" s="537"/>
    </row>
    <row r="147" ht="15.75">
      <c r="E147" s="537"/>
    </row>
    <row r="149" ht="15.75">
      <c r="E149" s="537"/>
    </row>
    <row r="151" spans="5:13" ht="15.75">
      <c r="E151" s="537"/>
      <c r="M151" s="92"/>
    </row>
    <row r="153" ht="15.75">
      <c r="M153" s="92"/>
    </row>
    <row r="155" ht="15.75">
      <c r="M155" s="92"/>
    </row>
    <row r="161" ht="15.75">
      <c r="E161" s="537"/>
    </row>
    <row r="163" spans="1:18" s="535" customFormat="1" ht="15.75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 ht="15.75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 ht="15.75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 ht="15.75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 ht="15.75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 ht="15.75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 ht="15.75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 ht="15.75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 ht="15.75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25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5"/>
  <sheetViews>
    <sheetView zoomScale="80" zoomScaleNormal="80" zoomScaleSheetLayoutView="80" zoomScalePageLayoutView="0" workbookViewId="0" topLeftCell="A18">
      <selection activeCell="G34" sqref="G34"/>
    </sheetView>
  </sheetViews>
  <sheetFormatPr defaultColWidth="9.28125" defaultRowHeight="1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44583</v>
      </c>
      <c r="D12" s="664">
        <v>45694</v>
      </c>
      <c r="E12" s="185" t="s">
        <v>277</v>
      </c>
      <c r="F12" s="231" t="s">
        <v>278</v>
      </c>
      <c r="G12" s="307">
        <v>121296</v>
      </c>
      <c r="H12" s="308">
        <v>124285</v>
      </c>
    </row>
    <row r="13" spans="1:8" ht="15.75">
      <c r="A13" s="185" t="s">
        <v>279</v>
      </c>
      <c r="B13" s="181" t="s">
        <v>280</v>
      </c>
      <c r="C13" s="307">
        <v>35880</v>
      </c>
      <c r="D13" s="664">
        <v>28472</v>
      </c>
      <c r="E13" s="185" t="s">
        <v>281</v>
      </c>
      <c r="F13" s="231" t="s">
        <v>282</v>
      </c>
      <c r="G13" s="307">
        <v>448466</v>
      </c>
      <c r="H13" s="308">
        <v>346015</v>
      </c>
    </row>
    <row r="14" spans="1:8" ht="15.75">
      <c r="A14" s="185" t="s">
        <v>283</v>
      </c>
      <c r="B14" s="181" t="s">
        <v>284</v>
      </c>
      <c r="C14" s="307">
        <v>16442</v>
      </c>
      <c r="D14" s="664">
        <v>15059</v>
      </c>
      <c r="E14" s="236" t="s">
        <v>285</v>
      </c>
      <c r="F14" s="231" t="s">
        <v>286</v>
      </c>
      <c r="G14" s="307">
        <v>4427</v>
      </c>
      <c r="H14" s="308">
        <v>2839</v>
      </c>
    </row>
    <row r="15" spans="1:8" ht="15.75">
      <c r="A15" s="185" t="s">
        <v>287</v>
      </c>
      <c r="B15" s="181" t="s">
        <v>288</v>
      </c>
      <c r="C15" s="307">
        <v>51133</v>
      </c>
      <c r="D15" s="664">
        <v>40818</v>
      </c>
      <c r="E15" s="236" t="s">
        <v>79</v>
      </c>
      <c r="F15" s="231" t="s">
        <v>289</v>
      </c>
      <c r="G15" s="307">
        <v>382</v>
      </c>
      <c r="H15" s="308">
        <v>548</v>
      </c>
    </row>
    <row r="16" spans="1:8" ht="15.75">
      <c r="A16" s="185" t="s">
        <v>290</v>
      </c>
      <c r="B16" s="181" t="s">
        <v>291</v>
      </c>
      <c r="C16" s="307">
        <v>8759</v>
      </c>
      <c r="D16" s="664">
        <v>7240</v>
      </c>
      <c r="E16" s="227" t="s">
        <v>52</v>
      </c>
      <c r="F16" s="255" t="s">
        <v>292</v>
      </c>
      <c r="G16" s="588">
        <f>SUM(G12:G15)</f>
        <v>574571</v>
      </c>
      <c r="H16" s="589">
        <f>SUM(H12:H15)</f>
        <v>473687</v>
      </c>
    </row>
    <row r="17" spans="1:8" ht="31.5">
      <c r="A17" s="185" t="s">
        <v>293</v>
      </c>
      <c r="B17" s="181" t="s">
        <v>294</v>
      </c>
      <c r="C17" s="307">
        <v>400421</v>
      </c>
      <c r="D17" s="664">
        <v>304602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-14047</v>
      </c>
      <c r="D18" s="664">
        <v>-6123</v>
      </c>
      <c r="E18" s="225" t="s">
        <v>297</v>
      </c>
      <c r="F18" s="229" t="s">
        <v>298</v>
      </c>
      <c r="G18" s="599">
        <v>449</v>
      </c>
      <c r="H18" s="669">
        <v>570</v>
      </c>
    </row>
    <row r="19" spans="1:8" ht="15.75">
      <c r="A19" s="185" t="s">
        <v>299</v>
      </c>
      <c r="B19" s="181" t="s">
        <v>300</v>
      </c>
      <c r="C19" s="307">
        <v>4704</v>
      </c>
      <c r="D19" s="664">
        <f>3451+1301</f>
        <v>4752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217</v>
      </c>
      <c r="D20" s="664">
        <v>-74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547875</v>
      </c>
      <c r="D22" s="589">
        <f>SUM(D12:D18)+D19</f>
        <v>440514</v>
      </c>
      <c r="E22" s="185" t="s">
        <v>309</v>
      </c>
      <c r="F22" s="228" t="s">
        <v>310</v>
      </c>
      <c r="G22" s="307">
        <v>1664</v>
      </c>
      <c r="H22" s="308">
        <v>2573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58</v>
      </c>
      <c r="H23" s="308">
        <v>157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543</v>
      </c>
      <c r="H24" s="308">
        <v>2936</v>
      </c>
    </row>
    <row r="25" spans="1:8" ht="31.5">
      <c r="A25" s="185" t="s">
        <v>316</v>
      </c>
      <c r="B25" s="228" t="s">
        <v>317</v>
      </c>
      <c r="C25" s="307">
        <v>3414</v>
      </c>
      <c r="D25" s="665">
        <v>3947</v>
      </c>
      <c r="E25" s="185" t="s">
        <v>318</v>
      </c>
      <c r="F25" s="228" t="s">
        <v>319</v>
      </c>
      <c r="G25" s="307">
        <v>282</v>
      </c>
      <c r="H25" s="308"/>
    </row>
    <row r="26" spans="1:8" ht="31.5">
      <c r="A26" s="185" t="s">
        <v>320</v>
      </c>
      <c r="B26" s="228" t="s">
        <v>321</v>
      </c>
      <c r="C26" s="307"/>
      <c r="D26" s="665"/>
      <c r="E26" s="185" t="s">
        <v>322</v>
      </c>
      <c r="F26" s="228" t="s">
        <v>323</v>
      </c>
      <c r="G26" s="307">
        <v>91</v>
      </c>
      <c r="H26" s="308"/>
    </row>
    <row r="27" spans="1:8" ht="31.5">
      <c r="A27" s="185" t="s">
        <v>324</v>
      </c>
      <c r="B27" s="228" t="s">
        <v>325</v>
      </c>
      <c r="C27" s="307"/>
      <c r="D27" s="665">
        <v>1578</v>
      </c>
      <c r="E27" s="227" t="s">
        <v>104</v>
      </c>
      <c r="F27" s="229" t="s">
        <v>326</v>
      </c>
      <c r="G27" s="588">
        <f>SUM(G22:G26)</f>
        <v>2638</v>
      </c>
      <c r="H27" s="589">
        <f>SUM(H22:H26)</f>
        <v>5666</v>
      </c>
    </row>
    <row r="28" spans="1:8" ht="15.75">
      <c r="A28" s="185" t="s">
        <v>79</v>
      </c>
      <c r="B28" s="228" t="s">
        <v>327</v>
      </c>
      <c r="C28" s="307">
        <v>416</v>
      </c>
      <c r="D28" s="665">
        <v>959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3830</v>
      </c>
      <c r="D29" s="589">
        <f>SUM(D25:D28)</f>
        <v>6484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551705</v>
      </c>
      <c r="D31" s="595">
        <f>D29+D22</f>
        <v>446998</v>
      </c>
      <c r="E31" s="242" t="s">
        <v>800</v>
      </c>
      <c r="F31" s="257" t="s">
        <v>331</v>
      </c>
      <c r="G31" s="244">
        <f>G16+G18+G27</f>
        <v>577658</v>
      </c>
      <c r="H31" s="245">
        <f>H16+H18+H27</f>
        <v>479923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25953</v>
      </c>
      <c r="D33" s="235">
        <f>IF((H31-D31)&gt;0,H31-D31,0)</f>
        <v>32925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666">
        <v>1344</v>
      </c>
      <c r="E34" s="225" t="s">
        <v>338</v>
      </c>
      <c r="F34" s="228" t="s">
        <v>339</v>
      </c>
      <c r="G34" s="307">
        <v>292</v>
      </c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551705</v>
      </c>
      <c r="D36" s="597">
        <f>D31-D34+D35</f>
        <v>445654</v>
      </c>
      <c r="E36" s="253" t="s">
        <v>346</v>
      </c>
      <c r="F36" s="247" t="s">
        <v>347</v>
      </c>
      <c r="G36" s="258">
        <f>G35-G34+G31</f>
        <v>577366</v>
      </c>
      <c r="H36" s="259">
        <f>H35-H34+H31</f>
        <v>479923</v>
      </c>
    </row>
    <row r="37" spans="1:8" ht="15.75">
      <c r="A37" s="252" t="s">
        <v>348</v>
      </c>
      <c r="B37" s="222" t="s">
        <v>349</v>
      </c>
      <c r="C37" s="594">
        <f>IF((G36-C36)&gt;0,G36-C36,0)</f>
        <v>25661</v>
      </c>
      <c r="D37" s="595">
        <f>IF((H36-D36)&gt;0,H36-D36,0)</f>
        <v>34269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3202</v>
      </c>
      <c r="D38" s="589">
        <f>D39+D40+D41</f>
        <v>4276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3202</v>
      </c>
      <c r="D39" s="667">
        <v>4276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22459</v>
      </c>
      <c r="D42" s="235">
        <f>+IF((H36-D36-D38)&gt;0,H36-D36-D38,0)</f>
        <v>29993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1720</v>
      </c>
      <c r="D43" s="668">
        <v>1084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20739</v>
      </c>
      <c r="D44" s="259">
        <f>IF(H42=0,IF(D42-D43&gt;0,D42-D43+H43,0),IF(H42-H43&lt;0,H43-H42+D42,0))</f>
        <v>28909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577366</v>
      </c>
      <c r="D45" s="591">
        <f>D36+D38+D42</f>
        <v>479923</v>
      </c>
      <c r="E45" s="261" t="s">
        <v>373</v>
      </c>
      <c r="F45" s="263" t="s">
        <v>374</v>
      </c>
      <c r="G45" s="590">
        <f>G42+G36</f>
        <v>577366</v>
      </c>
      <c r="H45" s="591">
        <f>H42+H36</f>
        <v>479923</v>
      </c>
    </row>
    <row r="46" spans="1:8" ht="15.75">
      <c r="A46" s="31"/>
      <c r="B46" s="526"/>
      <c r="C46" s="527"/>
      <c r="D46" s="527"/>
      <c r="E46" s="528"/>
      <c r="F46" s="31"/>
      <c r="G46" s="527"/>
      <c r="H46" s="527"/>
    </row>
    <row r="47" spans="1:8" ht="15.75">
      <c r="A47" s="700" t="s">
        <v>951</v>
      </c>
      <c r="B47" s="700"/>
      <c r="C47" s="700"/>
      <c r="D47" s="700"/>
      <c r="E47" s="700"/>
      <c r="F47" s="31"/>
      <c r="G47" s="527"/>
      <c r="H47" s="527"/>
    </row>
    <row r="48" spans="1:8" ht="15.75">
      <c r="A48" s="31"/>
      <c r="B48" s="526"/>
      <c r="C48" s="527"/>
      <c r="D48" s="527"/>
      <c r="E48" s="528"/>
      <c r="F48" s="31"/>
      <c r="G48" s="527"/>
      <c r="H48" s="527"/>
    </row>
    <row r="49" spans="1:8" ht="15.75">
      <c r="A49" s="31"/>
      <c r="B49" s="31"/>
      <c r="C49" s="527"/>
      <c r="D49" s="527"/>
      <c r="E49" s="31"/>
      <c r="F49" s="31"/>
      <c r="G49" s="529"/>
      <c r="H49" s="529"/>
    </row>
    <row r="50" spans="1:13" s="41" customFormat="1" ht="15.75">
      <c r="A50" s="651" t="s">
        <v>950</v>
      </c>
      <c r="B50" s="696">
        <f>pdeReportingDate</f>
        <v>43340</v>
      </c>
      <c r="C50" s="696"/>
      <c r="D50" s="696"/>
      <c r="E50" s="696"/>
      <c r="F50" s="696"/>
      <c r="G50" s="696"/>
      <c r="H50" s="696"/>
      <c r="M50" s="92"/>
    </row>
    <row r="51" spans="1:13" s="41" customFormat="1" ht="15.75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 ht="15.75">
      <c r="A52" s="651"/>
      <c r="B52" s="51"/>
      <c r="C52" s="51"/>
      <c r="D52" s="51"/>
      <c r="E52" s="51"/>
      <c r="F52" s="51"/>
      <c r="G52" s="51"/>
      <c r="H52" s="51"/>
      <c r="M52" s="92"/>
    </row>
    <row r="53" spans="1:8" s="41" customFormat="1" ht="15.75">
      <c r="A53" s="652" t="s">
        <v>8</v>
      </c>
      <c r="B53" s="697" t="str">
        <f>authorName</f>
        <v>Людмила Бонджова</v>
      </c>
      <c r="C53" s="697"/>
      <c r="D53" s="697"/>
      <c r="E53" s="697"/>
      <c r="F53" s="697"/>
      <c r="G53" s="697"/>
      <c r="H53" s="697"/>
    </row>
    <row r="54" spans="1:8" s="41" customFormat="1" ht="15.75">
      <c r="A54" s="652"/>
      <c r="B54" s="660"/>
      <c r="C54" s="660"/>
      <c r="D54" s="660"/>
      <c r="E54" s="660"/>
      <c r="F54" s="660"/>
      <c r="G54" s="660"/>
      <c r="H54" s="660"/>
    </row>
    <row r="55" spans="1:8" s="41" customFormat="1" ht="15.75">
      <c r="A55" s="652"/>
      <c r="B55" s="75"/>
      <c r="C55" s="75"/>
      <c r="D55" s="75"/>
      <c r="E55" s="75"/>
      <c r="F55" s="75"/>
      <c r="G55" s="75"/>
      <c r="H55" s="75"/>
    </row>
    <row r="56" spans="1:8" s="41" customFormat="1" ht="15.75">
      <c r="A56" s="652" t="s">
        <v>894</v>
      </c>
      <c r="B56" s="698"/>
      <c r="C56" s="698"/>
      <c r="D56" s="698"/>
      <c r="E56" s="698"/>
      <c r="F56" s="698"/>
      <c r="G56" s="698"/>
      <c r="H56" s="698"/>
    </row>
    <row r="57" spans="1:8" ht="15.75" customHeight="1">
      <c r="A57" s="653"/>
      <c r="B57" s="699" t="str">
        <f>+Начална!B17</f>
        <v>Огнян Донев</v>
      </c>
      <c r="C57" s="695"/>
      <c r="D57" s="695"/>
      <c r="E57" s="695"/>
      <c r="F57" s="535"/>
      <c r="G57" s="44"/>
      <c r="H57" s="41"/>
    </row>
    <row r="58" spans="1:8" ht="15.75" customHeight="1">
      <c r="A58" s="653"/>
      <c r="B58" s="695"/>
      <c r="C58" s="695"/>
      <c r="D58" s="695"/>
      <c r="E58" s="695"/>
      <c r="F58" s="535"/>
      <c r="G58" s="44"/>
      <c r="H58" s="41"/>
    </row>
    <row r="59" spans="1:8" ht="15.75" customHeight="1">
      <c r="A59" s="653"/>
      <c r="B59" s="695"/>
      <c r="C59" s="695"/>
      <c r="D59" s="695"/>
      <c r="E59" s="695"/>
      <c r="F59" s="535"/>
      <c r="G59" s="44"/>
      <c r="H59" s="41"/>
    </row>
    <row r="60" spans="1:8" ht="15.75" customHeight="1">
      <c r="A60" s="653"/>
      <c r="B60" s="695"/>
      <c r="C60" s="695"/>
      <c r="D60" s="695"/>
      <c r="E60" s="695"/>
      <c r="F60" s="535"/>
      <c r="G60" s="44"/>
      <c r="H60" s="41"/>
    </row>
    <row r="61" spans="1:8" ht="15.75">
      <c r="A61" s="653"/>
      <c r="B61" s="695"/>
      <c r="C61" s="695"/>
      <c r="D61" s="695"/>
      <c r="E61" s="695"/>
      <c r="F61" s="535"/>
      <c r="G61" s="44"/>
      <c r="H61" s="41"/>
    </row>
    <row r="62" spans="1:8" ht="15.75">
      <c r="A62" s="653"/>
      <c r="B62" s="695"/>
      <c r="C62" s="695"/>
      <c r="D62" s="695"/>
      <c r="E62" s="695"/>
      <c r="F62" s="535"/>
      <c r="G62" s="44"/>
      <c r="H62" s="41"/>
    </row>
    <row r="63" spans="1:8" ht="15.75">
      <c r="A63" s="653"/>
      <c r="B63" s="695"/>
      <c r="C63" s="695"/>
      <c r="D63" s="695"/>
      <c r="E63" s="695"/>
      <c r="F63" s="535"/>
      <c r="G63" s="44"/>
      <c r="H63" s="41"/>
    </row>
    <row r="64" spans="1:8" ht="15.75">
      <c r="A64" s="31"/>
      <c r="B64" s="31"/>
      <c r="C64" s="527"/>
      <c r="D64" s="527"/>
      <c r="E64" s="31"/>
      <c r="F64" s="31"/>
      <c r="G64" s="529"/>
      <c r="H64" s="529"/>
    </row>
    <row r="65" spans="1:8" ht="15.75">
      <c r="A65" s="31"/>
      <c r="B65" s="31"/>
      <c r="C65" s="527"/>
      <c r="D65" s="527"/>
      <c r="E65" s="31"/>
      <c r="F65" s="31"/>
      <c r="G65" s="529"/>
      <c r="H65" s="529"/>
    </row>
    <row r="66" spans="1:8" ht="15.75">
      <c r="A66" s="31"/>
      <c r="B66" s="31"/>
      <c r="C66" s="527"/>
      <c r="D66" s="527"/>
      <c r="E66" s="31"/>
      <c r="F66" s="31"/>
      <c r="G66" s="529"/>
      <c r="H66" s="529"/>
    </row>
    <row r="67" spans="1:8" ht="15.75">
      <c r="A67" s="31"/>
      <c r="B67" s="31"/>
      <c r="C67" s="527"/>
      <c r="D67" s="527"/>
      <c r="E67" s="31"/>
      <c r="F67" s="31"/>
      <c r="G67" s="529"/>
      <c r="H67" s="529"/>
    </row>
    <row r="68" spans="1:8" ht="15.75">
      <c r="A68" s="31"/>
      <c r="B68" s="31"/>
      <c r="C68" s="527"/>
      <c r="D68" s="527"/>
      <c r="E68" s="31"/>
      <c r="F68" s="31"/>
      <c r="G68" s="529"/>
      <c r="H68" s="529"/>
    </row>
    <row r="69" spans="1:8" ht="15.75">
      <c r="A69" s="31"/>
      <c r="B69" s="31"/>
      <c r="C69" s="527"/>
      <c r="D69" s="527"/>
      <c r="E69" s="31"/>
      <c r="F69" s="31"/>
      <c r="G69" s="529"/>
      <c r="H69" s="529"/>
    </row>
    <row r="70" spans="1:8" ht="15.75">
      <c r="A70" s="31"/>
      <c r="B70" s="31"/>
      <c r="C70" s="527"/>
      <c r="D70" s="527"/>
      <c r="E70" s="31"/>
      <c r="F70" s="31"/>
      <c r="G70" s="529"/>
      <c r="H70" s="529"/>
    </row>
    <row r="71" spans="1:8" ht="15.75">
      <c r="A71" s="31"/>
      <c r="B71" s="31"/>
      <c r="C71" s="527"/>
      <c r="D71" s="527"/>
      <c r="E71" s="31"/>
      <c r="F71" s="31"/>
      <c r="G71" s="529"/>
      <c r="H71" s="529"/>
    </row>
    <row r="72" spans="1:8" ht="15.75">
      <c r="A72" s="31"/>
      <c r="B72" s="31"/>
      <c r="C72" s="527"/>
      <c r="D72" s="527"/>
      <c r="E72" s="31"/>
      <c r="F72" s="31"/>
      <c r="G72" s="529"/>
      <c r="H72" s="529"/>
    </row>
    <row r="73" spans="1:8" ht="15.75">
      <c r="A73" s="31"/>
      <c r="B73" s="31"/>
      <c r="C73" s="527"/>
      <c r="D73" s="527"/>
      <c r="E73" s="31"/>
      <c r="F73" s="31"/>
      <c r="G73" s="529"/>
      <c r="H73" s="529"/>
    </row>
    <row r="74" spans="1:8" ht="15.75">
      <c r="A74" s="31"/>
      <c r="B74" s="31"/>
      <c r="C74" s="527"/>
      <c r="D74" s="527"/>
      <c r="E74" s="31"/>
      <c r="F74" s="31"/>
      <c r="G74" s="529"/>
      <c r="H74" s="529"/>
    </row>
    <row r="75" spans="1:8" ht="15.75">
      <c r="A75" s="31"/>
      <c r="B75" s="31"/>
      <c r="C75" s="527"/>
      <c r="D75" s="527"/>
      <c r="E75" s="31"/>
      <c r="F75" s="31"/>
      <c r="G75" s="529"/>
      <c r="H75" s="529"/>
    </row>
    <row r="76" spans="1:8" ht="15.75">
      <c r="A76" s="31"/>
      <c r="B76" s="31"/>
      <c r="C76" s="527"/>
      <c r="D76" s="527"/>
      <c r="E76" s="31"/>
      <c r="F76" s="31"/>
      <c r="G76" s="529"/>
      <c r="H76" s="529"/>
    </row>
    <row r="77" spans="1:8" ht="15.75">
      <c r="A77" s="31"/>
      <c r="B77" s="31"/>
      <c r="C77" s="527"/>
      <c r="D77" s="527"/>
      <c r="E77" s="31"/>
      <c r="F77" s="31"/>
      <c r="G77" s="529"/>
      <c r="H77" s="529"/>
    </row>
    <row r="78" spans="1:8" ht="15.75">
      <c r="A78" s="31"/>
      <c r="B78" s="31"/>
      <c r="C78" s="527"/>
      <c r="D78" s="527"/>
      <c r="E78" s="31"/>
      <c r="F78" s="31"/>
      <c r="G78" s="529"/>
      <c r="H78" s="529"/>
    </row>
    <row r="79" spans="1:8" ht="15.75">
      <c r="A79" s="31"/>
      <c r="B79" s="31"/>
      <c r="C79" s="527"/>
      <c r="D79" s="527"/>
      <c r="E79" s="31"/>
      <c r="F79" s="31"/>
      <c r="G79" s="529"/>
      <c r="H79" s="529"/>
    </row>
    <row r="80" spans="1:8" ht="15.75">
      <c r="A80" s="31"/>
      <c r="B80" s="31"/>
      <c r="C80" s="527"/>
      <c r="D80" s="527"/>
      <c r="E80" s="31"/>
      <c r="F80" s="31"/>
      <c r="G80" s="529"/>
      <c r="H80" s="529"/>
    </row>
    <row r="81" spans="1:8" ht="15.75">
      <c r="A81" s="31"/>
      <c r="B81" s="31"/>
      <c r="C81" s="527"/>
      <c r="D81" s="527"/>
      <c r="E81" s="31"/>
      <c r="F81" s="31"/>
      <c r="G81" s="529"/>
      <c r="H81" s="529"/>
    </row>
    <row r="82" spans="1:8" ht="15.75">
      <c r="A82" s="31"/>
      <c r="B82" s="31"/>
      <c r="C82" s="527"/>
      <c r="D82" s="527"/>
      <c r="E82" s="31"/>
      <c r="F82" s="31"/>
      <c r="G82" s="529"/>
      <c r="H82" s="529"/>
    </row>
    <row r="83" spans="1:8" ht="15.75">
      <c r="A83" s="31"/>
      <c r="B83" s="31"/>
      <c r="C83" s="527"/>
      <c r="D83" s="527"/>
      <c r="E83" s="31"/>
      <c r="F83" s="31"/>
      <c r="G83" s="529"/>
      <c r="H83" s="529"/>
    </row>
    <row r="84" spans="1:8" ht="15.75">
      <c r="A84" s="31"/>
      <c r="B84" s="31"/>
      <c r="C84" s="527"/>
      <c r="D84" s="527"/>
      <c r="E84" s="31"/>
      <c r="F84" s="31"/>
      <c r="G84" s="529"/>
      <c r="H84" s="529"/>
    </row>
    <row r="85" spans="1:8" ht="15.75">
      <c r="A85" s="31"/>
      <c r="B85" s="31"/>
      <c r="C85" s="527"/>
      <c r="D85" s="527"/>
      <c r="E85" s="31"/>
      <c r="F85" s="31"/>
      <c r="G85" s="529"/>
      <c r="H85" s="529"/>
    </row>
    <row r="86" spans="1:8" ht="15.75">
      <c r="A86" s="31"/>
      <c r="B86" s="31"/>
      <c r="C86" s="527"/>
      <c r="D86" s="527"/>
      <c r="E86" s="31"/>
      <c r="F86" s="31"/>
      <c r="G86" s="529"/>
      <c r="H86" s="529"/>
    </row>
    <row r="87" spans="1:8" ht="15.75">
      <c r="A87" s="31"/>
      <c r="B87" s="31"/>
      <c r="C87" s="527"/>
      <c r="D87" s="527"/>
      <c r="E87" s="31"/>
      <c r="F87" s="31"/>
      <c r="G87" s="529"/>
      <c r="H87" s="529"/>
    </row>
    <row r="88" spans="1:8" ht="15.75">
      <c r="A88" s="31"/>
      <c r="B88" s="31"/>
      <c r="C88" s="527"/>
      <c r="D88" s="527"/>
      <c r="E88" s="31"/>
      <c r="F88" s="31"/>
      <c r="G88" s="529"/>
      <c r="H88" s="529"/>
    </row>
    <row r="89" spans="1:8" ht="15.75">
      <c r="A89" s="31"/>
      <c r="B89" s="31"/>
      <c r="C89" s="527"/>
      <c r="D89" s="527"/>
      <c r="E89" s="31"/>
      <c r="F89" s="31"/>
      <c r="G89" s="529"/>
      <c r="H89" s="529"/>
    </row>
    <row r="90" spans="1:8" ht="15.75">
      <c r="A90" s="31"/>
      <c r="B90" s="31"/>
      <c r="C90" s="527"/>
      <c r="D90" s="527"/>
      <c r="E90" s="31"/>
      <c r="F90" s="31"/>
      <c r="G90" s="529"/>
      <c r="H90" s="529"/>
    </row>
    <row r="91" spans="1:8" ht="15.75">
      <c r="A91" s="31"/>
      <c r="B91" s="31"/>
      <c r="C91" s="527"/>
      <c r="D91" s="527"/>
      <c r="E91" s="31"/>
      <c r="F91" s="31"/>
      <c r="G91" s="529"/>
      <c r="H91" s="529"/>
    </row>
    <row r="92" spans="1:8" ht="15.75">
      <c r="A92" s="31"/>
      <c r="B92" s="31"/>
      <c r="C92" s="527"/>
      <c r="D92" s="527"/>
      <c r="E92" s="31"/>
      <c r="F92" s="31"/>
      <c r="G92" s="529"/>
      <c r="H92" s="529"/>
    </row>
    <row r="93" spans="1:8" ht="15.75">
      <c r="A93" s="31"/>
      <c r="B93" s="31"/>
      <c r="C93" s="527"/>
      <c r="D93" s="527"/>
      <c r="E93" s="31"/>
      <c r="F93" s="31"/>
      <c r="G93" s="529"/>
      <c r="H93" s="529"/>
    </row>
    <row r="94" spans="1:8" ht="15.75">
      <c r="A94" s="31"/>
      <c r="B94" s="31"/>
      <c r="C94" s="527"/>
      <c r="D94" s="527"/>
      <c r="E94" s="31"/>
      <c r="F94" s="31"/>
      <c r="G94" s="529"/>
      <c r="H94" s="529"/>
    </row>
    <row r="95" spans="1:8" ht="15.75">
      <c r="A95" s="31"/>
      <c r="B95" s="31"/>
      <c r="C95" s="527"/>
      <c r="D95" s="527"/>
      <c r="E95" s="31"/>
      <c r="F95" s="31"/>
      <c r="G95" s="529"/>
      <c r="H95" s="529"/>
    </row>
    <row r="96" spans="1:8" ht="15.75">
      <c r="A96" s="31"/>
      <c r="B96" s="31"/>
      <c r="C96" s="527"/>
      <c r="D96" s="527"/>
      <c r="E96" s="31"/>
      <c r="F96" s="31"/>
      <c r="G96" s="529"/>
      <c r="H96" s="529"/>
    </row>
    <row r="97" spans="1:8" ht="15.75">
      <c r="A97" s="31"/>
      <c r="B97" s="31"/>
      <c r="C97" s="527"/>
      <c r="D97" s="527"/>
      <c r="E97" s="31"/>
      <c r="F97" s="31"/>
      <c r="G97" s="529"/>
      <c r="H97" s="529"/>
    </row>
    <row r="98" spans="1:8" ht="15.75">
      <c r="A98" s="31"/>
      <c r="B98" s="31"/>
      <c r="C98" s="527"/>
      <c r="D98" s="527"/>
      <c r="E98" s="31"/>
      <c r="F98" s="31"/>
      <c r="G98" s="529"/>
      <c r="H98" s="529"/>
    </row>
    <row r="99" spans="1:8" ht="15.75">
      <c r="A99" s="31"/>
      <c r="B99" s="31"/>
      <c r="C99" s="527"/>
      <c r="D99" s="527"/>
      <c r="E99" s="31"/>
      <c r="F99" s="31"/>
      <c r="G99" s="529"/>
      <c r="H99" s="529"/>
    </row>
    <row r="100" spans="1:8" ht="15.75">
      <c r="A100" s="31"/>
      <c r="B100" s="31"/>
      <c r="C100" s="527"/>
      <c r="D100" s="527"/>
      <c r="E100" s="31"/>
      <c r="F100" s="31"/>
      <c r="G100" s="529"/>
      <c r="H100" s="529"/>
    </row>
    <row r="101" spans="1:8" ht="15.75">
      <c r="A101" s="31"/>
      <c r="B101" s="31"/>
      <c r="C101" s="527"/>
      <c r="D101" s="527"/>
      <c r="E101" s="31"/>
      <c r="F101" s="31"/>
      <c r="G101" s="529"/>
      <c r="H101" s="529"/>
    </row>
    <row r="102" spans="1:8" ht="15.75">
      <c r="A102" s="31"/>
      <c r="B102" s="31"/>
      <c r="C102" s="527"/>
      <c r="D102" s="527"/>
      <c r="E102" s="31"/>
      <c r="F102" s="31"/>
      <c r="G102" s="529"/>
      <c r="H102" s="529"/>
    </row>
    <row r="103" spans="1:8" ht="15.75">
      <c r="A103" s="31"/>
      <c r="B103" s="31"/>
      <c r="C103" s="527"/>
      <c r="D103" s="527"/>
      <c r="E103" s="31"/>
      <c r="F103" s="31"/>
      <c r="G103" s="529"/>
      <c r="H103" s="529"/>
    </row>
    <row r="104" spans="1:8" ht="15.75">
      <c r="A104" s="31"/>
      <c r="B104" s="31"/>
      <c r="C104" s="527"/>
      <c r="D104" s="527"/>
      <c r="E104" s="31"/>
      <c r="F104" s="31"/>
      <c r="G104" s="529"/>
      <c r="H104" s="529"/>
    </row>
    <row r="105" spans="1:8" ht="15.75">
      <c r="A105" s="31"/>
      <c r="B105" s="31"/>
      <c r="C105" s="527"/>
      <c r="D105" s="527"/>
      <c r="E105" s="31"/>
      <c r="F105" s="31"/>
      <c r="G105" s="529"/>
      <c r="H105" s="529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  <row r="364" spans="1:6" ht="15.75">
      <c r="A364" s="31"/>
      <c r="B364" s="31"/>
      <c r="C364" s="30"/>
      <c r="D364" s="30"/>
      <c r="E364" s="31"/>
      <c r="F364" s="31"/>
    </row>
    <row r="365" spans="1:6" ht="15.75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" header="0.26" footer="0.1574803149606299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="90" zoomScaleNormal="90" zoomScaleSheetLayoutView="80" zoomScalePageLayoutView="0" workbookViewId="0" topLeftCell="A22">
      <selection activeCell="D45" sqref="D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72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73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72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662">
        <v>583142</v>
      </c>
      <c r="D11" s="187">
        <v>472427</v>
      </c>
      <c r="E11" s="168"/>
      <c r="F11" s="168"/>
    </row>
    <row r="12" spans="1:13" ht="15.75">
      <c r="A12" s="268" t="s">
        <v>380</v>
      </c>
      <c r="B12" s="169" t="s">
        <v>381</v>
      </c>
      <c r="C12" s="662">
        <v>-570681</v>
      </c>
      <c r="D12" s="187">
        <v>-438526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662">
        <v>-54202</v>
      </c>
      <c r="D14" s="187">
        <v>-44410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-28174</v>
      </c>
      <c r="D15" s="187">
        <v>-29215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662">
        <v>-5268</v>
      </c>
      <c r="D16" s="187">
        <v>-2830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-2272</v>
      </c>
      <c r="D18" s="187">
        <v>-2992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662">
        <v>-463</v>
      </c>
      <c r="D19" s="187">
        <v>-398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662">
        <v>-588</v>
      </c>
      <c r="D20" s="187">
        <v>-1388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-78506</v>
      </c>
      <c r="D21" s="618">
        <f>SUM(D11:D20)</f>
        <v>-47332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662">
        <v>-8360</v>
      </c>
      <c r="D23" s="187">
        <v>-8989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662">
        <v>387</v>
      </c>
      <c r="D24" s="187">
        <v>690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662">
        <v>-20004</v>
      </c>
      <c r="D25" s="187">
        <v>-40738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16094</v>
      </c>
      <c r="D26" s="187">
        <v>4060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662">
        <v>649</v>
      </c>
      <c r="D27" s="187">
        <v>346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662">
        <v>-1894</v>
      </c>
      <c r="D28" s="187">
        <v>-7806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662">
        <v>754</v>
      </c>
      <c r="D29" s="187">
        <v>3952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662">
        <v>2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662">
        <v>-11</v>
      </c>
      <c r="D32" s="187">
        <v>-80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-12383</v>
      </c>
      <c r="D33" s="618">
        <f>SUM(D23:D32)</f>
        <v>-48565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5"/>
      <c r="D34" s="616"/>
      <c r="E34" s="168"/>
      <c r="F34" s="168"/>
    </row>
    <row r="35" spans="1:6" ht="15.75">
      <c r="A35" s="268" t="s">
        <v>423</v>
      </c>
      <c r="B35" s="169" t="s">
        <v>424</v>
      </c>
      <c r="C35" s="662">
        <v>206</v>
      </c>
      <c r="D35" s="187">
        <v>265</v>
      </c>
      <c r="E35" s="168"/>
      <c r="F35" s="168"/>
    </row>
    <row r="36" spans="1:6" ht="15.75">
      <c r="A36" s="269" t="s">
        <v>425</v>
      </c>
      <c r="B36" s="169" t="s">
        <v>426</v>
      </c>
      <c r="C36" s="662">
        <v>-457</v>
      </c>
      <c r="D36" s="187">
        <v>717</v>
      </c>
      <c r="E36" s="168"/>
      <c r="F36" s="168"/>
    </row>
    <row r="37" spans="1:6" ht="15.75">
      <c r="A37" s="268" t="s">
        <v>427</v>
      </c>
      <c r="B37" s="169" t="s">
        <v>428</v>
      </c>
      <c r="C37" s="662">
        <v>39276</v>
      </c>
      <c r="D37" s="187">
        <v>33313</v>
      </c>
      <c r="E37" s="168"/>
      <c r="F37" s="168"/>
    </row>
    <row r="38" spans="1:6" ht="15.75">
      <c r="A38" s="268" t="s">
        <v>429</v>
      </c>
      <c r="B38" s="169" t="s">
        <v>430</v>
      </c>
      <c r="C38" s="662">
        <v>-26816</v>
      </c>
      <c r="D38" s="187">
        <v>-9161</v>
      </c>
      <c r="E38" s="168"/>
      <c r="F38" s="168"/>
    </row>
    <row r="39" spans="1:6" ht="15.75">
      <c r="A39" s="268" t="s">
        <v>431</v>
      </c>
      <c r="B39" s="169" t="s">
        <v>432</v>
      </c>
      <c r="C39" s="662">
        <v>-762</v>
      </c>
      <c r="D39" s="187">
        <v>-854</v>
      </c>
      <c r="E39" s="168"/>
      <c r="F39" s="168"/>
    </row>
    <row r="40" spans="1:6" ht="31.5">
      <c r="A40" s="268" t="s">
        <v>433</v>
      </c>
      <c r="B40" s="169" t="s">
        <v>434</v>
      </c>
      <c r="C40" s="662">
        <v>-1286</v>
      </c>
      <c r="D40" s="187">
        <v>-1211</v>
      </c>
      <c r="E40" s="168"/>
      <c r="F40" s="168"/>
    </row>
    <row r="41" spans="1:6" ht="15.75">
      <c r="A41" s="268" t="s">
        <v>435</v>
      </c>
      <c r="B41" s="169" t="s">
        <v>436</v>
      </c>
      <c r="C41" s="662">
        <v>-10</v>
      </c>
      <c r="D41" s="187">
        <v>-8</v>
      </c>
      <c r="E41" s="168"/>
      <c r="F41" s="168"/>
    </row>
    <row r="42" spans="1:8" ht="15.75">
      <c r="A42" s="268" t="s">
        <v>437</v>
      </c>
      <c r="B42" s="169" t="s">
        <v>438</v>
      </c>
      <c r="C42" s="662">
        <v>78404</v>
      </c>
      <c r="D42" s="187">
        <v>67594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9">
        <f>SUM(C35:C42)</f>
        <v>88555</v>
      </c>
      <c r="D43" s="620">
        <f>SUM(D35:D42)</f>
        <v>90655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-2334</v>
      </c>
      <c r="D44" s="298">
        <f>D43+D33+D21</f>
        <v>-5242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22614</v>
      </c>
      <c r="D45" s="300">
        <v>22339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20280</v>
      </c>
      <c r="D46" s="302">
        <f>D45+D44</f>
        <v>17097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18180</v>
      </c>
      <c r="D47" s="289">
        <v>14743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3453</v>
      </c>
      <c r="D48" s="272">
        <v>2546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9" t="s">
        <v>941</v>
      </c>
      <c r="G50" s="171"/>
      <c r="H50" s="171"/>
    </row>
    <row r="51" spans="1:8" ht="15.75">
      <c r="A51" s="701" t="s">
        <v>947</v>
      </c>
      <c r="B51" s="701"/>
      <c r="C51" s="701"/>
      <c r="D51" s="701"/>
      <c r="G51" s="171"/>
      <c r="H51" s="171"/>
    </row>
    <row r="52" spans="1:8" ht="15.75">
      <c r="A52" s="650"/>
      <c r="B52" s="650"/>
      <c r="C52" s="650"/>
      <c r="D52" s="650"/>
      <c r="G52" s="171"/>
      <c r="H52" s="171"/>
    </row>
    <row r="53" spans="1:8" ht="15.75">
      <c r="A53" s="650"/>
      <c r="B53" s="650"/>
      <c r="C53" s="650"/>
      <c r="D53" s="650"/>
      <c r="G53" s="171"/>
      <c r="H53" s="171"/>
    </row>
    <row r="54" spans="1:13" s="41" customFormat="1" ht="15.75">
      <c r="A54" s="651" t="s">
        <v>950</v>
      </c>
      <c r="B54" s="696">
        <f>pdeReportingDate</f>
        <v>43340</v>
      </c>
      <c r="C54" s="696"/>
      <c r="D54" s="696"/>
      <c r="E54" s="696"/>
      <c r="F54" s="654"/>
      <c r="G54" s="654"/>
      <c r="H54" s="654"/>
      <c r="M54" s="92"/>
    </row>
    <row r="55" spans="1:13" s="41" customFormat="1" ht="15.75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 ht="15.75">
      <c r="A56" s="651"/>
      <c r="B56" s="696"/>
      <c r="C56" s="696"/>
      <c r="D56" s="696"/>
      <c r="E56" s="696"/>
      <c r="F56" s="51"/>
      <c r="G56" s="51"/>
      <c r="H56" s="51"/>
      <c r="M56" s="92"/>
    </row>
    <row r="57" spans="1:8" s="41" customFormat="1" ht="15.75">
      <c r="A57" s="652" t="s">
        <v>8</v>
      </c>
      <c r="B57" s="697" t="str">
        <f>authorName</f>
        <v>Людмила Бонджова</v>
      </c>
      <c r="C57" s="697"/>
      <c r="D57" s="697"/>
      <c r="E57" s="697"/>
      <c r="F57" s="75"/>
      <c r="G57" s="75"/>
      <c r="H57" s="75"/>
    </row>
    <row r="58" spans="1:8" s="41" customFormat="1" ht="15.75">
      <c r="A58" s="652"/>
      <c r="B58" s="675"/>
      <c r="C58" s="675"/>
      <c r="D58" s="675"/>
      <c r="E58" s="675"/>
      <c r="F58" s="675"/>
      <c r="G58" s="675"/>
      <c r="H58" s="675"/>
    </row>
    <row r="59" spans="1:8" s="41" customFormat="1" ht="15.75">
      <c r="A59" s="652"/>
      <c r="B59" s="697"/>
      <c r="C59" s="697"/>
      <c r="D59" s="697"/>
      <c r="E59" s="697"/>
      <c r="F59" s="75"/>
      <c r="G59" s="75"/>
      <c r="H59" s="75"/>
    </row>
    <row r="60" spans="1:8" s="41" customFormat="1" ht="15.75">
      <c r="A60" s="652" t="s">
        <v>894</v>
      </c>
      <c r="B60" s="697"/>
      <c r="C60" s="697"/>
      <c r="D60" s="697"/>
      <c r="E60" s="697"/>
      <c r="F60" s="75"/>
      <c r="G60" s="75"/>
      <c r="H60" s="75"/>
    </row>
    <row r="61" spans="1:8" s="182" customFormat="1" ht="15.75">
      <c r="A61" s="653"/>
      <c r="B61" s="699" t="str">
        <f>+Начална!B17</f>
        <v>Огнян Донев</v>
      </c>
      <c r="C61" s="695"/>
      <c r="D61" s="695"/>
      <c r="E61" s="695"/>
      <c r="F61" s="535"/>
      <c r="G61" s="44"/>
      <c r="H61" s="41"/>
    </row>
    <row r="62" spans="1:8" ht="15.75">
      <c r="A62" s="653"/>
      <c r="B62" s="695"/>
      <c r="C62" s="695"/>
      <c r="D62" s="695"/>
      <c r="E62" s="695"/>
      <c r="F62" s="535"/>
      <c r="G62" s="44"/>
      <c r="H62" s="41"/>
    </row>
    <row r="63" spans="1:8" ht="15.75">
      <c r="A63" s="653"/>
      <c r="B63" s="695"/>
      <c r="C63" s="695"/>
      <c r="D63" s="695"/>
      <c r="E63" s="695"/>
      <c r="F63" s="535"/>
      <c r="G63" s="44"/>
      <c r="H63" s="41"/>
    </row>
    <row r="64" spans="1:8" ht="15.75">
      <c r="A64" s="653"/>
      <c r="B64" s="695"/>
      <c r="C64" s="695"/>
      <c r="D64" s="695"/>
      <c r="E64" s="695"/>
      <c r="F64" s="535"/>
      <c r="G64" s="44"/>
      <c r="H64" s="41"/>
    </row>
    <row r="65" spans="1:8" ht="15.75">
      <c r="A65" s="653"/>
      <c r="B65" s="695"/>
      <c r="C65" s="695"/>
      <c r="D65" s="695"/>
      <c r="E65" s="695"/>
      <c r="F65" s="535"/>
      <c r="G65" s="44"/>
      <c r="H65" s="41"/>
    </row>
    <row r="66" spans="1:8" ht="15.75">
      <c r="A66" s="653"/>
      <c r="B66" s="695"/>
      <c r="C66" s="695"/>
      <c r="D66" s="695"/>
      <c r="E66" s="695"/>
      <c r="F66" s="535"/>
      <c r="G66" s="44"/>
      <c r="H66" s="41"/>
    </row>
    <row r="67" spans="1:8" ht="15.75">
      <c r="A67" s="653"/>
      <c r="B67" s="695"/>
      <c r="C67" s="695"/>
      <c r="D67" s="695"/>
      <c r="E67" s="695"/>
      <c r="F67" s="535"/>
      <c r="G67" s="44"/>
      <c r="H67" s="4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  <row r="102" spans="7:8" ht="15.75">
      <c r="G102" s="171"/>
      <c r="H102" s="171"/>
    </row>
    <row r="103" spans="7:8" ht="15.75">
      <c r="G103" s="171"/>
      <c r="H103" s="171"/>
    </row>
  </sheetData>
  <sheetProtection password="D554" sheet="1" objects="1" scenarios="1" insertRows="0"/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7"/>
  <sheetViews>
    <sheetView zoomScale="80" zoomScaleNormal="80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0" sqref="M30"/>
    </sheetView>
  </sheetViews>
  <sheetFormatPr defaultColWidth="9.28125" defaultRowHeight="1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06" t="s">
        <v>453</v>
      </c>
      <c r="B8" s="709" t="s">
        <v>454</v>
      </c>
      <c r="C8" s="702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2" t="s">
        <v>460</v>
      </c>
      <c r="L8" s="702" t="s">
        <v>461</v>
      </c>
      <c r="M8" s="492"/>
      <c r="N8" s="493"/>
    </row>
    <row r="9" spans="1:14" s="494" customFormat="1" ht="31.5">
      <c r="A9" s="707"/>
      <c r="B9" s="710"/>
      <c r="C9" s="703"/>
      <c r="D9" s="705" t="s">
        <v>802</v>
      </c>
      <c r="E9" s="705" t="s">
        <v>456</v>
      </c>
      <c r="F9" s="496" t="s">
        <v>457</v>
      </c>
      <c r="G9" s="496"/>
      <c r="H9" s="496"/>
      <c r="I9" s="712" t="s">
        <v>458</v>
      </c>
      <c r="J9" s="712" t="s">
        <v>459</v>
      </c>
      <c r="K9" s="703"/>
      <c r="L9" s="703"/>
      <c r="M9" s="497" t="s">
        <v>801</v>
      </c>
      <c r="N9" s="493"/>
    </row>
    <row r="10" spans="1:14" s="494" customFormat="1" ht="31.5">
      <c r="A10" s="708"/>
      <c r="B10" s="711"/>
      <c r="C10" s="704"/>
      <c r="D10" s="705"/>
      <c r="E10" s="705"/>
      <c r="F10" s="495" t="s">
        <v>462</v>
      </c>
      <c r="G10" s="495" t="s">
        <v>463</v>
      </c>
      <c r="H10" s="495" t="s">
        <v>464</v>
      </c>
      <c r="I10" s="704"/>
      <c r="J10" s="704"/>
      <c r="K10" s="704"/>
      <c r="L10" s="704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 ht="15.75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 ht="15.75">
      <c r="A13" s="508" t="s">
        <v>467</v>
      </c>
      <c r="B13" s="509" t="s">
        <v>468</v>
      </c>
      <c r="C13" s="544">
        <f>'1-Баланс'!H18</f>
        <v>100964</v>
      </c>
      <c r="D13" s="544">
        <f>'1-Баланс'!H20</f>
        <v>0</v>
      </c>
      <c r="E13" s="544">
        <f>'1-Баланс'!H21</f>
        <v>35744</v>
      </c>
      <c r="F13" s="544">
        <f>'1-Баланс'!H23</f>
        <v>51666</v>
      </c>
      <c r="G13" s="544">
        <f>'1-Баланс'!H24</f>
        <v>0</v>
      </c>
      <c r="H13" s="545"/>
      <c r="I13" s="544">
        <f>'1-Баланс'!H29+'1-Баланс'!H32</f>
        <v>281509</v>
      </c>
      <c r="J13" s="544">
        <f>'1-Баланс'!H30+'1-Баланс'!H33</f>
        <v>0</v>
      </c>
      <c r="K13" s="545"/>
      <c r="L13" s="544">
        <f>SUM(C13:K13)</f>
        <v>469883</v>
      </c>
      <c r="M13" s="546">
        <f>'1-Баланс'!H40</f>
        <v>33227</v>
      </c>
      <c r="N13" s="157"/>
    </row>
    <row r="14" spans="1:14" ht="15.75">
      <c r="A14" s="508" t="s">
        <v>469</v>
      </c>
      <c r="B14" s="511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4">
        <f t="shared" si="1"/>
        <v>0</v>
      </c>
      <c r="M15" s="308"/>
      <c r="N15" s="160"/>
    </row>
    <row r="16" spans="1:14" ht="15.75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100964</v>
      </c>
      <c r="D17" s="612">
        <f aca="true" t="shared" si="2" ref="D17:M17">D13+D14</f>
        <v>0</v>
      </c>
      <c r="E17" s="612">
        <f t="shared" si="2"/>
        <v>35744</v>
      </c>
      <c r="F17" s="612">
        <f t="shared" si="2"/>
        <v>51666</v>
      </c>
      <c r="G17" s="612">
        <f t="shared" si="2"/>
        <v>0</v>
      </c>
      <c r="H17" s="612">
        <f t="shared" si="2"/>
        <v>0</v>
      </c>
      <c r="I17" s="612">
        <f t="shared" si="2"/>
        <v>281509</v>
      </c>
      <c r="J17" s="612">
        <f t="shared" si="2"/>
        <v>0</v>
      </c>
      <c r="K17" s="612">
        <f t="shared" si="2"/>
        <v>0</v>
      </c>
      <c r="L17" s="544">
        <f t="shared" si="1"/>
        <v>469883</v>
      </c>
      <c r="M17" s="613">
        <f t="shared" si="2"/>
        <v>33227</v>
      </c>
      <c r="N17" s="160"/>
    </row>
    <row r="18" spans="1:14" ht="15.75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20739</v>
      </c>
      <c r="J18" s="544">
        <f>+'1-Баланс'!G33</f>
        <v>0</v>
      </c>
      <c r="K18" s="545"/>
      <c r="L18" s="544">
        <f t="shared" si="1"/>
        <v>20739</v>
      </c>
      <c r="M18" s="598">
        <v>1720</v>
      </c>
      <c r="N18" s="160"/>
    </row>
    <row r="19" spans="1:14" ht="15.75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4301</v>
      </c>
      <c r="G19" s="159">
        <f t="shared" si="3"/>
        <v>0</v>
      </c>
      <c r="H19" s="159">
        <f t="shared" si="3"/>
        <v>0</v>
      </c>
      <c r="I19" s="159">
        <f t="shared" si="3"/>
        <v>-18122</v>
      </c>
      <c r="J19" s="159">
        <f>J20+J21</f>
        <v>0</v>
      </c>
      <c r="K19" s="159">
        <f t="shared" si="3"/>
        <v>0</v>
      </c>
      <c r="L19" s="544">
        <f t="shared" si="1"/>
        <v>-13821</v>
      </c>
      <c r="M19" s="306">
        <f>M20+M21</f>
        <v>0</v>
      </c>
      <c r="N19" s="160"/>
    </row>
    <row r="20" spans="1:14" ht="15.75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-13821</v>
      </c>
      <c r="J20" s="307"/>
      <c r="K20" s="307"/>
      <c r="L20" s="544">
        <f>SUM(C20:K20)</f>
        <v>-13821</v>
      </c>
      <c r="M20" s="308"/>
      <c r="N20" s="160"/>
    </row>
    <row r="21" spans="1:14" ht="15.75">
      <c r="A21" s="512" t="s">
        <v>483</v>
      </c>
      <c r="B21" s="513" t="s">
        <v>484</v>
      </c>
      <c r="C21" s="307"/>
      <c r="D21" s="307"/>
      <c r="E21" s="307"/>
      <c r="F21" s="307">
        <v>4301</v>
      </c>
      <c r="G21" s="307"/>
      <c r="H21" s="307"/>
      <c r="I21" s="307">
        <v>-4301</v>
      </c>
      <c r="J21" s="307"/>
      <c r="K21" s="307"/>
      <c r="L21" s="544">
        <f t="shared" si="1"/>
        <v>0</v>
      </c>
      <c r="M21" s="308"/>
      <c r="N21" s="160"/>
    </row>
    <row r="22" spans="1:14" ht="15.75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 ht="15.75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 ht="15.75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-943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-943</v>
      </c>
      <c r="M26" s="306">
        <f t="shared" si="5"/>
        <v>0</v>
      </c>
      <c r="N26" s="160"/>
    </row>
    <row r="27" spans="1:14" ht="15.75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 ht="15.75">
      <c r="A28" s="510" t="s">
        <v>491</v>
      </c>
      <c r="B28" s="511" t="s">
        <v>496</v>
      </c>
      <c r="C28" s="307"/>
      <c r="D28" s="307"/>
      <c r="E28" s="307">
        <v>943</v>
      </c>
      <c r="F28" s="307"/>
      <c r="G28" s="307"/>
      <c r="H28" s="307"/>
      <c r="I28" s="307"/>
      <c r="J28" s="307"/>
      <c r="K28" s="307"/>
      <c r="L28" s="544">
        <f t="shared" si="1"/>
        <v>943</v>
      </c>
      <c r="M28" s="308"/>
      <c r="N28" s="160"/>
    </row>
    <row r="29" spans="1:14" ht="15.75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 ht="15.75">
      <c r="A30" s="510" t="s">
        <v>499</v>
      </c>
      <c r="B30" s="511" t="s">
        <v>500</v>
      </c>
      <c r="C30" s="307">
        <v>-457</v>
      </c>
      <c r="D30" s="307"/>
      <c r="E30" s="307">
        <v>-24</v>
      </c>
      <c r="F30" s="307"/>
      <c r="G30" s="307"/>
      <c r="H30" s="307"/>
      <c r="I30" s="307">
        <v>-473</v>
      </c>
      <c r="J30" s="307"/>
      <c r="K30" s="307"/>
      <c r="L30" s="544">
        <f t="shared" si="1"/>
        <v>-954</v>
      </c>
      <c r="M30" s="308">
        <v>-3207</v>
      </c>
      <c r="N30" s="160"/>
    </row>
    <row r="31" spans="1:14" ht="15.75">
      <c r="A31" s="508" t="s">
        <v>501</v>
      </c>
      <c r="B31" s="509" t="s">
        <v>502</v>
      </c>
      <c r="C31" s="612">
        <f>C19+C22+C23+C26+C30+C29+C17+C18</f>
        <v>100507</v>
      </c>
      <c r="D31" s="612">
        <f aca="true" t="shared" si="6" ref="D31:M31">D19+D22+D23+D26+D30+D29+D17+D18</f>
        <v>0</v>
      </c>
      <c r="E31" s="612">
        <f t="shared" si="6"/>
        <v>34777</v>
      </c>
      <c r="F31" s="612">
        <f t="shared" si="6"/>
        <v>55967</v>
      </c>
      <c r="G31" s="612">
        <f t="shared" si="6"/>
        <v>0</v>
      </c>
      <c r="H31" s="612">
        <f t="shared" si="6"/>
        <v>0</v>
      </c>
      <c r="I31" s="612">
        <f t="shared" si="6"/>
        <v>283653</v>
      </c>
      <c r="J31" s="612">
        <f t="shared" si="6"/>
        <v>0</v>
      </c>
      <c r="K31" s="612">
        <f t="shared" si="6"/>
        <v>0</v>
      </c>
      <c r="L31" s="544">
        <f t="shared" si="1"/>
        <v>474904</v>
      </c>
      <c r="M31" s="613">
        <f t="shared" si="6"/>
        <v>31740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aca="true" t="shared" si="7" ref="C34:K34">C31+C32+C33</f>
        <v>100507</v>
      </c>
      <c r="D34" s="547">
        <f t="shared" si="7"/>
        <v>0</v>
      </c>
      <c r="E34" s="547">
        <f t="shared" si="7"/>
        <v>34777</v>
      </c>
      <c r="F34" s="547">
        <f t="shared" si="7"/>
        <v>55967</v>
      </c>
      <c r="G34" s="547">
        <f t="shared" si="7"/>
        <v>0</v>
      </c>
      <c r="H34" s="547">
        <f t="shared" si="7"/>
        <v>0</v>
      </c>
      <c r="I34" s="547">
        <f t="shared" si="7"/>
        <v>283653</v>
      </c>
      <c r="J34" s="547">
        <f t="shared" si="7"/>
        <v>0</v>
      </c>
      <c r="K34" s="547">
        <f t="shared" si="7"/>
        <v>0</v>
      </c>
      <c r="L34" s="610">
        <f t="shared" si="1"/>
        <v>474904</v>
      </c>
      <c r="M34" s="548">
        <f>M31+M32+M33</f>
        <v>31740</v>
      </c>
      <c r="N34" s="160"/>
    </row>
    <row r="35" spans="1:14" ht="15.75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 ht="15.75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 ht="15.75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3" ht="15.75">
      <c r="A38" s="651" t="s">
        <v>950</v>
      </c>
      <c r="B38" s="696">
        <f>pdeReportingDate</f>
        <v>43340</v>
      </c>
      <c r="C38" s="696"/>
      <c r="D38" s="696"/>
      <c r="E38" s="696"/>
      <c r="F38" s="696"/>
      <c r="G38" s="696"/>
      <c r="H38" s="696"/>
      <c r="M38" s="160"/>
    </row>
    <row r="39" spans="1:13" ht="15.75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3" ht="15.75">
      <c r="A40" s="651"/>
      <c r="B40" s="51"/>
      <c r="C40" s="51"/>
      <c r="D40" s="51"/>
      <c r="E40" s="51"/>
      <c r="F40" s="51"/>
      <c r="G40" s="51"/>
      <c r="H40" s="51"/>
      <c r="M40" s="160"/>
    </row>
    <row r="41" spans="1:13" ht="15.75">
      <c r="A41" s="652" t="s">
        <v>8</v>
      </c>
      <c r="B41" s="697" t="str">
        <f>authorName</f>
        <v>Людмила Бонджова</v>
      </c>
      <c r="C41" s="697"/>
      <c r="D41" s="697"/>
      <c r="E41" s="697"/>
      <c r="F41" s="697"/>
      <c r="G41" s="697"/>
      <c r="H41" s="697"/>
      <c r="M41" s="160"/>
    </row>
    <row r="42" spans="1:13" ht="15.75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52"/>
      <c r="B43" s="75"/>
      <c r="C43" s="75"/>
      <c r="D43" s="75"/>
      <c r="E43" s="75"/>
      <c r="F43" s="75"/>
      <c r="G43" s="75"/>
      <c r="H43" s="75"/>
      <c r="M43" s="160"/>
    </row>
    <row r="44" spans="1:13" ht="15.75">
      <c r="A44" s="652" t="s">
        <v>894</v>
      </c>
      <c r="B44" s="698"/>
      <c r="C44" s="698"/>
      <c r="D44" s="698"/>
      <c r="E44" s="698"/>
      <c r="F44" s="698"/>
      <c r="G44" s="698"/>
      <c r="H44" s="698"/>
      <c r="M44" s="160"/>
    </row>
    <row r="45" spans="1:13" ht="15.75">
      <c r="A45" s="653"/>
      <c r="B45" s="699" t="str">
        <f>+Начална!B17</f>
        <v>Огнян Донев</v>
      </c>
      <c r="C45" s="695"/>
      <c r="D45" s="695"/>
      <c r="E45" s="695"/>
      <c r="F45" s="535"/>
      <c r="G45" s="44"/>
      <c r="H45" s="41"/>
      <c r="M45" s="160"/>
    </row>
    <row r="46" spans="1:13" ht="15.75">
      <c r="A46" s="653"/>
      <c r="B46" s="695"/>
      <c r="C46" s="695"/>
      <c r="D46" s="695"/>
      <c r="E46" s="695"/>
      <c r="F46" s="535"/>
      <c r="G46" s="44"/>
      <c r="H46" s="41"/>
      <c r="M46" s="160"/>
    </row>
    <row r="47" spans="1:13" ht="15.75">
      <c r="A47" s="653"/>
      <c r="B47" s="695"/>
      <c r="C47" s="695"/>
      <c r="D47" s="695"/>
      <c r="E47" s="695"/>
      <c r="F47" s="535"/>
      <c r="G47" s="44"/>
      <c r="H47" s="41"/>
      <c r="M47" s="160"/>
    </row>
    <row r="48" spans="1:13" ht="15.75">
      <c r="A48" s="653"/>
      <c r="B48" s="695"/>
      <c r="C48" s="695"/>
      <c r="D48" s="695"/>
      <c r="E48" s="695"/>
      <c r="F48" s="535"/>
      <c r="G48" s="44"/>
      <c r="H48" s="41"/>
      <c r="M48" s="160"/>
    </row>
    <row r="49" spans="1:13" ht="15.75">
      <c r="A49" s="653"/>
      <c r="B49" s="695"/>
      <c r="C49" s="695"/>
      <c r="D49" s="695"/>
      <c r="E49" s="695"/>
      <c r="F49" s="535"/>
      <c r="G49" s="44"/>
      <c r="H49" s="41"/>
      <c r="M49" s="160"/>
    </row>
    <row r="50" spans="1:13" ht="15.75">
      <c r="A50" s="653"/>
      <c r="B50" s="695"/>
      <c r="C50" s="695"/>
      <c r="D50" s="695"/>
      <c r="E50" s="695"/>
      <c r="F50" s="535"/>
      <c r="G50" s="44"/>
      <c r="H50" s="41"/>
      <c r="M50" s="160"/>
    </row>
    <row r="51" spans="1:13" ht="15.75">
      <c r="A51" s="653"/>
      <c r="B51" s="695"/>
      <c r="C51" s="695"/>
      <c r="D51" s="695"/>
      <c r="E51" s="695"/>
      <c r="F51" s="535"/>
      <c r="G51" s="44"/>
      <c r="H51" s="41"/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  <row r="536" ht="15.75">
      <c r="M536" s="160"/>
    </row>
    <row r="537" ht="15.75">
      <c r="M537" s="160"/>
    </row>
  </sheetData>
  <sheetProtection password="D554" sheet="1" objects="1" scenarios="1" insertRows="0"/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3" bottom="0.38" header="0.22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zoomScale="80" zoomScaleNormal="80" zoomScaleSheetLayoutView="80" zoomScalePageLayoutView="0" workbookViewId="0" topLeftCell="A1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17" t="s">
        <v>453</v>
      </c>
      <c r="B7" s="718"/>
      <c r="C7" s="721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3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3" t="s">
        <v>513</v>
      </c>
      <c r="R7" s="715" t="s">
        <v>514</v>
      </c>
    </row>
    <row r="8" spans="1:18" s="119" customFormat="1" ht="66.75" customHeight="1">
      <c r="A8" s="719"/>
      <c r="B8" s="720"/>
      <c r="C8" s="72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4"/>
      <c r="R8" s="716"/>
    </row>
    <row r="9" spans="1:18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7" t="s">
        <v>521</v>
      </c>
      <c r="B11" s="312" t="s">
        <v>522</v>
      </c>
      <c r="C11" s="143" t="s">
        <v>523</v>
      </c>
      <c r="D11" s="319">
        <v>51968</v>
      </c>
      <c r="E11" s="663">
        <v>732</v>
      </c>
      <c r="F11" s="663">
        <v>60</v>
      </c>
      <c r="G11" s="659">
        <f>D11+E11-F11</f>
        <v>52640</v>
      </c>
      <c r="H11" s="319"/>
      <c r="I11" s="319"/>
      <c r="J11" s="659">
        <f>G11+H11-I11</f>
        <v>52640</v>
      </c>
      <c r="K11" s="319"/>
      <c r="L11" s="663"/>
      <c r="M11" s="663"/>
      <c r="N11" s="659">
        <f>K11+L11-M11</f>
        <v>0</v>
      </c>
      <c r="O11" s="319"/>
      <c r="P11" s="319"/>
      <c r="Q11" s="659">
        <f aca="true" t="shared" si="0" ref="Q11:Q27">N11+O11-P11</f>
        <v>0</v>
      </c>
      <c r="R11" s="686">
        <f aca="true" t="shared" si="1" ref="R11:R27">J11-Q11</f>
        <v>52640</v>
      </c>
    </row>
    <row r="12" spans="1:18" ht="15.75">
      <c r="A12" s="327" t="s">
        <v>524</v>
      </c>
      <c r="B12" s="312" t="s">
        <v>525</v>
      </c>
      <c r="C12" s="143" t="s">
        <v>526</v>
      </c>
      <c r="D12" s="319">
        <v>173634</v>
      </c>
      <c r="E12" s="663">
        <v>3011</v>
      </c>
      <c r="F12" s="663"/>
      <c r="G12" s="659">
        <f aca="true" t="shared" si="2" ref="G12:G41">D12+E12-F12</f>
        <v>176645</v>
      </c>
      <c r="H12" s="319"/>
      <c r="I12" s="319"/>
      <c r="J12" s="659">
        <f aca="true" t="shared" si="3" ref="J12:J41">G12+H12-I12</f>
        <v>176645</v>
      </c>
      <c r="K12" s="319">
        <v>44504</v>
      </c>
      <c r="L12" s="663">
        <v>3755</v>
      </c>
      <c r="M12" s="663">
        <v>92</v>
      </c>
      <c r="N12" s="659">
        <f aca="true" t="shared" si="4" ref="N12:N41">K12+L12-M12</f>
        <v>48167</v>
      </c>
      <c r="O12" s="319"/>
      <c r="P12" s="319"/>
      <c r="Q12" s="659">
        <f t="shared" si="0"/>
        <v>48167</v>
      </c>
      <c r="R12" s="686">
        <f t="shared" si="1"/>
        <v>128478</v>
      </c>
    </row>
    <row r="13" spans="1:18" ht="15.75">
      <c r="A13" s="327" t="s">
        <v>527</v>
      </c>
      <c r="B13" s="312" t="s">
        <v>528</v>
      </c>
      <c r="C13" s="143" t="s">
        <v>529</v>
      </c>
      <c r="D13" s="319">
        <v>214038</v>
      </c>
      <c r="E13" s="663">
        <v>5153</v>
      </c>
      <c r="F13" s="663">
        <v>148</v>
      </c>
      <c r="G13" s="659">
        <f t="shared" si="2"/>
        <v>219043</v>
      </c>
      <c r="H13" s="319"/>
      <c r="I13" s="319"/>
      <c r="J13" s="659">
        <f t="shared" si="3"/>
        <v>219043</v>
      </c>
      <c r="K13" s="319">
        <v>113170</v>
      </c>
      <c r="L13" s="663">
        <v>6175</v>
      </c>
      <c r="M13" s="663">
        <v>260</v>
      </c>
      <c r="N13" s="659">
        <f t="shared" si="4"/>
        <v>119085</v>
      </c>
      <c r="O13" s="319"/>
      <c r="P13" s="319"/>
      <c r="Q13" s="659">
        <f t="shared" si="0"/>
        <v>119085</v>
      </c>
      <c r="R13" s="686">
        <f t="shared" si="1"/>
        <v>99958</v>
      </c>
    </row>
    <row r="14" spans="1:18" ht="15.75">
      <c r="A14" s="327" t="s">
        <v>530</v>
      </c>
      <c r="B14" s="312" t="s">
        <v>531</v>
      </c>
      <c r="C14" s="143" t="s">
        <v>532</v>
      </c>
      <c r="D14" s="319">
        <v>16926</v>
      </c>
      <c r="E14" s="663">
        <v>369</v>
      </c>
      <c r="F14" s="663"/>
      <c r="G14" s="659">
        <f t="shared" si="2"/>
        <v>17295</v>
      </c>
      <c r="H14" s="319"/>
      <c r="I14" s="319"/>
      <c r="J14" s="659">
        <f t="shared" si="3"/>
        <v>17295</v>
      </c>
      <c r="K14" s="319">
        <v>4756</v>
      </c>
      <c r="L14" s="663">
        <v>501</v>
      </c>
      <c r="M14" s="663"/>
      <c r="N14" s="659">
        <f t="shared" si="4"/>
        <v>5257</v>
      </c>
      <c r="O14" s="319"/>
      <c r="P14" s="319"/>
      <c r="Q14" s="659">
        <f>N14+O14-P14</f>
        <v>5257</v>
      </c>
      <c r="R14" s="686">
        <f t="shared" si="1"/>
        <v>12038</v>
      </c>
    </row>
    <row r="15" spans="1:18" ht="15.75">
      <c r="A15" s="327" t="s">
        <v>533</v>
      </c>
      <c r="B15" s="312" t="s">
        <v>534</v>
      </c>
      <c r="C15" s="143" t="s">
        <v>535</v>
      </c>
      <c r="D15" s="319">
        <v>20996</v>
      </c>
      <c r="E15" s="663">
        <v>1163</v>
      </c>
      <c r="F15" s="663">
        <v>1592</v>
      </c>
      <c r="G15" s="659">
        <f t="shared" si="2"/>
        <v>20567</v>
      </c>
      <c r="H15" s="319"/>
      <c r="I15" s="319"/>
      <c r="J15" s="659">
        <f t="shared" si="3"/>
        <v>20567</v>
      </c>
      <c r="K15" s="319">
        <v>13364</v>
      </c>
      <c r="L15" s="663">
        <v>1277</v>
      </c>
      <c r="M15" s="663">
        <v>1297</v>
      </c>
      <c r="N15" s="659">
        <f t="shared" si="4"/>
        <v>13344</v>
      </c>
      <c r="O15" s="319"/>
      <c r="P15" s="319"/>
      <c r="Q15" s="659">
        <f t="shared" si="0"/>
        <v>13344</v>
      </c>
      <c r="R15" s="686">
        <f t="shared" si="1"/>
        <v>7223</v>
      </c>
    </row>
    <row r="16" spans="1:18" ht="15.75">
      <c r="A16" s="344" t="s">
        <v>814</v>
      </c>
      <c r="B16" s="312" t="s">
        <v>536</v>
      </c>
      <c r="C16" s="143" t="s">
        <v>537</v>
      </c>
      <c r="D16" s="319">
        <v>20843</v>
      </c>
      <c r="E16" s="663">
        <v>2168</v>
      </c>
      <c r="F16" s="663">
        <v>90</v>
      </c>
      <c r="G16" s="659">
        <f t="shared" si="2"/>
        <v>22921</v>
      </c>
      <c r="H16" s="319"/>
      <c r="I16" s="319"/>
      <c r="J16" s="659">
        <f t="shared" si="3"/>
        <v>22921</v>
      </c>
      <c r="K16" s="319">
        <v>14094</v>
      </c>
      <c r="L16" s="663">
        <v>1016</v>
      </c>
      <c r="M16" s="663">
        <v>73</v>
      </c>
      <c r="N16" s="659">
        <f t="shared" si="4"/>
        <v>15037</v>
      </c>
      <c r="O16" s="319"/>
      <c r="P16" s="319"/>
      <c r="Q16" s="659">
        <f t="shared" si="0"/>
        <v>15037</v>
      </c>
      <c r="R16" s="686">
        <f t="shared" si="1"/>
        <v>7884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9">
        <v>9108</v>
      </c>
      <c r="E17" s="663">
        <v>5872</v>
      </c>
      <c r="F17" s="663">
        <v>7945</v>
      </c>
      <c r="G17" s="659">
        <f t="shared" si="2"/>
        <v>7035</v>
      </c>
      <c r="H17" s="319"/>
      <c r="I17" s="319"/>
      <c r="J17" s="659">
        <f t="shared" si="3"/>
        <v>7035</v>
      </c>
      <c r="K17" s="319">
        <v>5</v>
      </c>
      <c r="L17" s="663"/>
      <c r="M17" s="663"/>
      <c r="N17" s="659">
        <f t="shared" si="4"/>
        <v>5</v>
      </c>
      <c r="O17" s="319"/>
      <c r="P17" s="319"/>
      <c r="Q17" s="659">
        <f t="shared" si="0"/>
        <v>5</v>
      </c>
      <c r="R17" s="686">
        <f t="shared" si="1"/>
        <v>7030</v>
      </c>
    </row>
    <row r="18" spans="1:18" ht="15.75">
      <c r="A18" s="327" t="s">
        <v>541</v>
      </c>
      <c r="B18" s="146" t="s">
        <v>542</v>
      </c>
      <c r="C18" s="143" t="s">
        <v>543</v>
      </c>
      <c r="D18" s="319"/>
      <c r="E18" s="319"/>
      <c r="F18" s="319"/>
      <c r="G18" s="659">
        <f t="shared" si="2"/>
        <v>0</v>
      </c>
      <c r="H18" s="319"/>
      <c r="I18" s="319"/>
      <c r="J18" s="659">
        <f t="shared" si="3"/>
        <v>0</v>
      </c>
      <c r="K18" s="319"/>
      <c r="L18" s="663"/>
      <c r="M18" s="663"/>
      <c r="N18" s="659">
        <f t="shared" si="4"/>
        <v>0</v>
      </c>
      <c r="O18" s="319"/>
      <c r="P18" s="319"/>
      <c r="Q18" s="659">
        <f t="shared" si="0"/>
        <v>0</v>
      </c>
      <c r="R18" s="686">
        <f t="shared" si="1"/>
        <v>0</v>
      </c>
    </row>
    <row r="19" spans="1:19" ht="15.75">
      <c r="A19" s="327"/>
      <c r="B19" s="313" t="s">
        <v>544</v>
      </c>
      <c r="C19" s="147" t="s">
        <v>545</v>
      </c>
      <c r="D19" s="693">
        <f>SUM(D11:D18)</f>
        <v>507513</v>
      </c>
      <c r="E19" s="693">
        <f>SUM(E11:E18)</f>
        <v>18468</v>
      </c>
      <c r="F19" s="693">
        <f>SUM(F11:F18)</f>
        <v>9835</v>
      </c>
      <c r="G19" s="677">
        <f t="shared" si="2"/>
        <v>516146</v>
      </c>
      <c r="H19" s="678">
        <f>SUM(H11:H18)</f>
        <v>0</v>
      </c>
      <c r="I19" s="678">
        <f>SUM(I11:I18)</f>
        <v>0</v>
      </c>
      <c r="J19" s="684">
        <f t="shared" si="3"/>
        <v>516146</v>
      </c>
      <c r="K19" s="678">
        <f>SUM(K11:K18)</f>
        <v>189893</v>
      </c>
      <c r="L19" s="678">
        <f>SUM(L11:L18)</f>
        <v>12724</v>
      </c>
      <c r="M19" s="678">
        <f>SUM(M11:M18)</f>
        <v>1722</v>
      </c>
      <c r="N19" s="684">
        <f t="shared" si="4"/>
        <v>200895</v>
      </c>
      <c r="O19" s="678">
        <f>SUM(O11:O18)</f>
        <v>0</v>
      </c>
      <c r="P19" s="678">
        <f>SUM(P11:P18)</f>
        <v>0</v>
      </c>
      <c r="Q19" s="684">
        <f t="shared" si="0"/>
        <v>200895</v>
      </c>
      <c r="R19" s="687">
        <f t="shared" si="1"/>
        <v>315251</v>
      </c>
      <c r="S19" s="676"/>
    </row>
    <row r="20" spans="1:18" ht="15.75">
      <c r="A20" s="328" t="s">
        <v>816</v>
      </c>
      <c r="B20" s="314" t="s">
        <v>546</v>
      </c>
      <c r="C20" s="147" t="s">
        <v>547</v>
      </c>
      <c r="D20" s="319">
        <v>9811</v>
      </c>
      <c r="E20" s="319">
        <v>76</v>
      </c>
      <c r="F20" s="319">
        <v>140</v>
      </c>
      <c r="G20" s="659">
        <f t="shared" si="2"/>
        <v>9747</v>
      </c>
      <c r="H20" s="319"/>
      <c r="I20" s="319"/>
      <c r="J20" s="659">
        <f t="shared" si="3"/>
        <v>9747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9747</v>
      </c>
    </row>
    <row r="21" spans="1:18" ht="15.75">
      <c r="A21" s="326" t="s">
        <v>805</v>
      </c>
      <c r="B21" s="314" t="s">
        <v>548</v>
      </c>
      <c r="C21" s="147" t="s">
        <v>549</v>
      </c>
      <c r="D21" s="319"/>
      <c r="E21" s="319"/>
      <c r="F21" s="319"/>
      <c r="G21" s="659">
        <f t="shared" si="2"/>
        <v>0</v>
      </c>
      <c r="H21" s="319"/>
      <c r="I21" s="319"/>
      <c r="J21" s="659">
        <f t="shared" si="3"/>
        <v>0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0</v>
      </c>
    </row>
    <row r="22" spans="1:18" ht="15.75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18" ht="15.75">
      <c r="A23" s="327" t="s">
        <v>521</v>
      </c>
      <c r="B23" s="312" t="s">
        <v>552</v>
      </c>
      <c r="C23" s="143" t="s">
        <v>553</v>
      </c>
      <c r="D23" s="319">
        <v>62664</v>
      </c>
      <c r="E23" s="663">
        <v>609</v>
      </c>
      <c r="F23" s="663">
        <v>4</v>
      </c>
      <c r="G23" s="659">
        <f t="shared" si="2"/>
        <v>63269</v>
      </c>
      <c r="H23" s="319"/>
      <c r="I23" s="319"/>
      <c r="J23" s="659">
        <f t="shared" si="3"/>
        <v>63269</v>
      </c>
      <c r="K23" s="319">
        <v>12289</v>
      </c>
      <c r="L23" s="663">
        <v>3025</v>
      </c>
      <c r="M23" s="663">
        <v>8</v>
      </c>
      <c r="N23" s="659">
        <f t="shared" si="4"/>
        <v>15306</v>
      </c>
      <c r="O23" s="319"/>
      <c r="P23" s="319"/>
      <c r="Q23" s="659">
        <f t="shared" si="0"/>
        <v>15306</v>
      </c>
      <c r="R23" s="686">
        <f t="shared" si="1"/>
        <v>47963</v>
      </c>
    </row>
    <row r="24" spans="1:18" ht="15.75">
      <c r="A24" s="327" t="s">
        <v>524</v>
      </c>
      <c r="B24" s="312" t="s">
        <v>554</v>
      </c>
      <c r="C24" s="143" t="s">
        <v>555</v>
      </c>
      <c r="D24" s="319">
        <v>17811</v>
      </c>
      <c r="E24" s="663">
        <v>25</v>
      </c>
      <c r="F24" s="663">
        <v>16</v>
      </c>
      <c r="G24" s="659">
        <f t="shared" si="2"/>
        <v>17820</v>
      </c>
      <c r="H24" s="319"/>
      <c r="I24" s="319"/>
      <c r="J24" s="659">
        <f t="shared" si="3"/>
        <v>17820</v>
      </c>
      <c r="K24" s="319">
        <v>7938</v>
      </c>
      <c r="L24" s="663">
        <v>786</v>
      </c>
      <c r="M24" s="663"/>
      <c r="N24" s="659">
        <f t="shared" si="4"/>
        <v>8724</v>
      </c>
      <c r="O24" s="319"/>
      <c r="P24" s="319"/>
      <c r="Q24" s="659">
        <f t="shared" si="0"/>
        <v>8724</v>
      </c>
      <c r="R24" s="686">
        <f t="shared" si="1"/>
        <v>9096</v>
      </c>
    </row>
    <row r="25" spans="1:18" ht="15.75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9">
        <v>5483</v>
      </c>
      <c r="E26" s="663">
        <v>694</v>
      </c>
      <c r="F26" s="663">
        <v>219</v>
      </c>
      <c r="G26" s="659">
        <f t="shared" si="2"/>
        <v>5958</v>
      </c>
      <c r="H26" s="319"/>
      <c r="I26" s="319"/>
      <c r="J26" s="659">
        <f t="shared" si="3"/>
        <v>5958</v>
      </c>
      <c r="K26" s="319">
        <v>2282</v>
      </c>
      <c r="L26" s="663">
        <v>20</v>
      </c>
      <c r="M26" s="663"/>
      <c r="N26" s="659">
        <f t="shared" si="4"/>
        <v>2302</v>
      </c>
      <c r="O26" s="319"/>
      <c r="P26" s="319"/>
      <c r="Q26" s="659">
        <f t="shared" si="0"/>
        <v>2302</v>
      </c>
      <c r="R26" s="686">
        <f t="shared" si="1"/>
        <v>3656</v>
      </c>
    </row>
    <row r="27" spans="1:19" ht="15.75">
      <c r="A27" s="327"/>
      <c r="B27" s="313" t="s">
        <v>559</v>
      </c>
      <c r="C27" s="149" t="s">
        <v>560</v>
      </c>
      <c r="D27" s="680">
        <f>SUM(D23:D26)</f>
        <v>85958</v>
      </c>
      <c r="E27" s="680">
        <f aca="true" t="shared" si="5" ref="E27:P27">SUM(E23:E26)</f>
        <v>1328</v>
      </c>
      <c r="F27" s="680">
        <f t="shared" si="5"/>
        <v>239</v>
      </c>
      <c r="G27" s="685">
        <f t="shared" si="2"/>
        <v>87047</v>
      </c>
      <c r="H27" s="680">
        <f t="shared" si="5"/>
        <v>0</v>
      </c>
      <c r="I27" s="680">
        <f t="shared" si="5"/>
        <v>0</v>
      </c>
      <c r="J27" s="685">
        <f t="shared" si="3"/>
        <v>87047</v>
      </c>
      <c r="K27" s="680">
        <f t="shared" si="5"/>
        <v>22509</v>
      </c>
      <c r="L27" s="680">
        <f t="shared" si="5"/>
        <v>3831</v>
      </c>
      <c r="M27" s="680">
        <f t="shared" si="5"/>
        <v>8</v>
      </c>
      <c r="N27" s="685">
        <f t="shared" si="4"/>
        <v>26332</v>
      </c>
      <c r="O27" s="680">
        <f t="shared" si="5"/>
        <v>0</v>
      </c>
      <c r="P27" s="680">
        <f t="shared" si="5"/>
        <v>0</v>
      </c>
      <c r="Q27" s="685">
        <f t="shared" si="0"/>
        <v>26332</v>
      </c>
      <c r="R27" s="688">
        <f t="shared" si="1"/>
        <v>60715</v>
      </c>
      <c r="S27" s="676"/>
    </row>
    <row r="28" spans="1:18" ht="15.75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19" ht="15.75">
      <c r="A29" s="327" t="s">
        <v>521</v>
      </c>
      <c r="B29" s="317" t="s">
        <v>561</v>
      </c>
      <c r="C29" s="151" t="s">
        <v>562</v>
      </c>
      <c r="D29" s="324">
        <f>SUM(D30:D33)</f>
        <v>27518</v>
      </c>
      <c r="E29" s="324">
        <f aca="true" t="shared" si="6" ref="E29:P29">SUM(E30:E33)</f>
        <v>1104</v>
      </c>
      <c r="F29" s="324">
        <f t="shared" si="6"/>
        <v>716</v>
      </c>
      <c r="G29" s="682">
        <f t="shared" si="2"/>
        <v>27906</v>
      </c>
      <c r="H29" s="683">
        <f t="shared" si="6"/>
        <v>0</v>
      </c>
      <c r="I29" s="683">
        <f t="shared" si="6"/>
        <v>943</v>
      </c>
      <c r="J29" s="682">
        <f t="shared" si="3"/>
        <v>26963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26963</v>
      </c>
      <c r="S29" s="676"/>
    </row>
    <row r="30" spans="1:18" ht="15.75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aca="true" t="shared" si="7" ref="Q30:Q41">N30+O30-P30</f>
        <v>0</v>
      </c>
      <c r="R30" s="686">
        <f aca="true" t="shared" si="8" ref="R30:R41">J30-Q30</f>
        <v>0</v>
      </c>
    </row>
    <row r="31" spans="1:18" ht="15.75">
      <c r="A31" s="327"/>
      <c r="B31" s="312" t="s">
        <v>110</v>
      </c>
      <c r="C31" s="143" t="s">
        <v>564</v>
      </c>
      <c r="D31" s="319">
        <v>1414</v>
      </c>
      <c r="E31" s="663">
        <v>42</v>
      </c>
      <c r="F31" s="663"/>
      <c r="G31" s="659">
        <f t="shared" si="2"/>
        <v>1456</v>
      </c>
      <c r="H31" s="319"/>
      <c r="I31" s="319"/>
      <c r="J31" s="659">
        <f t="shared" si="3"/>
        <v>1456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1456</v>
      </c>
    </row>
    <row r="32" spans="1:18" ht="15.75">
      <c r="A32" s="327"/>
      <c r="B32" s="312" t="s">
        <v>113</v>
      </c>
      <c r="C32" s="143" t="s">
        <v>565</v>
      </c>
      <c r="D32" s="319">
        <v>18122</v>
      </c>
      <c r="E32" s="663">
        <v>92</v>
      </c>
      <c r="F32" s="663">
        <v>321</v>
      </c>
      <c r="G32" s="659">
        <f t="shared" si="2"/>
        <v>17893</v>
      </c>
      <c r="H32" s="319"/>
      <c r="I32" s="319"/>
      <c r="J32" s="659">
        <f t="shared" si="3"/>
        <v>17893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17893</v>
      </c>
    </row>
    <row r="33" spans="1:18" ht="15.75">
      <c r="A33" s="327"/>
      <c r="B33" s="312" t="s">
        <v>115</v>
      </c>
      <c r="C33" s="143" t="s">
        <v>566</v>
      </c>
      <c r="D33" s="319">
        <v>7982</v>
      </c>
      <c r="E33" s="663">
        <v>970</v>
      </c>
      <c r="F33" s="663">
        <v>395</v>
      </c>
      <c r="G33" s="659">
        <f t="shared" si="2"/>
        <v>8557</v>
      </c>
      <c r="H33" s="319"/>
      <c r="I33" s="319">
        <v>943</v>
      </c>
      <c r="J33" s="659">
        <f t="shared" si="3"/>
        <v>7614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7614</v>
      </c>
    </row>
    <row r="34" spans="1:18" ht="15.75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8" ht="15.75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8" ht="15.75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8" ht="15.75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8" ht="15.75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8" ht="15.75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8" ht="15.75">
      <c r="A40" s="327"/>
      <c r="B40" s="313" t="s">
        <v>577</v>
      </c>
      <c r="C40" s="147" t="s">
        <v>578</v>
      </c>
      <c r="D40" s="678">
        <f>D29+D34+D39</f>
        <v>27518</v>
      </c>
      <c r="E40" s="678">
        <f aca="true" t="shared" si="10" ref="E40:P40">E29+E34+E39</f>
        <v>1104</v>
      </c>
      <c r="F40" s="678">
        <f t="shared" si="10"/>
        <v>716</v>
      </c>
      <c r="G40" s="684">
        <f t="shared" si="2"/>
        <v>27906</v>
      </c>
      <c r="H40" s="321">
        <f t="shared" si="10"/>
        <v>0</v>
      </c>
      <c r="I40" s="321">
        <f t="shared" si="10"/>
        <v>943</v>
      </c>
      <c r="J40" s="694">
        <f t="shared" si="3"/>
        <v>26963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26963</v>
      </c>
    </row>
    <row r="41" spans="1:19" ht="15.75">
      <c r="A41" s="328" t="s">
        <v>579</v>
      </c>
      <c r="B41" s="318" t="s">
        <v>580</v>
      </c>
      <c r="C41" s="147" t="s">
        <v>581</v>
      </c>
      <c r="D41" s="319">
        <v>33284</v>
      </c>
      <c r="E41" s="663">
        <v>140</v>
      </c>
      <c r="F41" s="663"/>
      <c r="G41" s="659">
        <f t="shared" si="2"/>
        <v>33424</v>
      </c>
      <c r="H41" s="319"/>
      <c r="I41" s="319"/>
      <c r="J41" s="659">
        <f t="shared" si="3"/>
        <v>33424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23287</v>
      </c>
      <c r="S41" s="676"/>
    </row>
    <row r="42" spans="1:18" ht="16.5" thickBot="1">
      <c r="A42" s="330"/>
      <c r="B42" s="331" t="s">
        <v>582</v>
      </c>
      <c r="C42" s="332" t="s">
        <v>583</v>
      </c>
      <c r="D42" s="692">
        <f>D19+D20+D21+D27+D40+D41</f>
        <v>664084</v>
      </c>
      <c r="E42" s="692">
        <f>E19+E20+E21+E27+E40+E41</f>
        <v>21116</v>
      </c>
      <c r="F42" s="692">
        <f aca="true" t="shared" si="11" ref="F42:R42">F19+F20+F21+F27+F40+F41</f>
        <v>10930</v>
      </c>
      <c r="G42" s="692">
        <f t="shared" si="11"/>
        <v>674270</v>
      </c>
      <c r="H42" s="333">
        <f t="shared" si="11"/>
        <v>0</v>
      </c>
      <c r="I42" s="333">
        <f t="shared" si="11"/>
        <v>943</v>
      </c>
      <c r="J42" s="692">
        <f t="shared" si="11"/>
        <v>673327</v>
      </c>
      <c r="K42" s="692">
        <f t="shared" si="11"/>
        <v>222539</v>
      </c>
      <c r="L42" s="692">
        <f t="shared" si="11"/>
        <v>16555</v>
      </c>
      <c r="M42" s="692">
        <f t="shared" si="11"/>
        <v>1730</v>
      </c>
      <c r="N42" s="692">
        <f t="shared" si="11"/>
        <v>237364</v>
      </c>
      <c r="O42" s="692">
        <f t="shared" si="11"/>
        <v>0</v>
      </c>
      <c r="P42" s="692">
        <f t="shared" si="11"/>
        <v>0</v>
      </c>
      <c r="Q42" s="692">
        <f t="shared" si="11"/>
        <v>237364</v>
      </c>
      <c r="R42" s="691">
        <f t="shared" si="11"/>
        <v>435963</v>
      </c>
    </row>
    <row r="43" spans="1:18" ht="15.75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 ht="15.75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8" ht="15.75">
      <c r="A45" s="483"/>
      <c r="B45" s="651" t="s">
        <v>950</v>
      </c>
      <c r="C45" s="696">
        <f>pdeReportingDate</f>
        <v>43340</v>
      </c>
      <c r="D45" s="696"/>
      <c r="E45" s="696"/>
      <c r="F45" s="696"/>
      <c r="G45" s="696"/>
      <c r="H45" s="696"/>
      <c r="I45" s="696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8" ht="15.75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2:9" ht="15.75">
      <c r="B47" s="651"/>
      <c r="C47" s="51"/>
      <c r="D47" s="51"/>
      <c r="E47" s="51"/>
      <c r="F47" s="51"/>
      <c r="G47" s="51"/>
      <c r="H47" s="51"/>
      <c r="I47" s="51"/>
    </row>
    <row r="48" spans="2:9" ht="15.75">
      <c r="B48" s="652" t="s">
        <v>8</v>
      </c>
      <c r="C48" s="697" t="str">
        <f>authorName</f>
        <v>Людмила Бонджова</v>
      </c>
      <c r="D48" s="697"/>
      <c r="E48" s="697"/>
      <c r="F48" s="697"/>
      <c r="G48" s="697"/>
      <c r="H48" s="697"/>
      <c r="I48" s="697"/>
    </row>
    <row r="49" spans="2:9" ht="15.75">
      <c r="B49" s="652"/>
      <c r="C49" s="660"/>
      <c r="D49" s="660"/>
      <c r="E49" s="660"/>
      <c r="F49" s="660"/>
      <c r="G49" s="660"/>
      <c r="H49" s="660"/>
      <c r="I49" s="660"/>
    </row>
    <row r="50" spans="2:9" ht="15.75">
      <c r="B50" s="652"/>
      <c r="C50" s="660"/>
      <c r="D50" s="660"/>
      <c r="E50" s="660"/>
      <c r="F50" s="660"/>
      <c r="G50" s="660"/>
      <c r="H50" s="660"/>
      <c r="I50" s="660"/>
    </row>
    <row r="51" spans="2:9" ht="15.75">
      <c r="B51" s="652" t="s">
        <v>894</v>
      </c>
      <c r="C51" s="698"/>
      <c r="D51" s="698"/>
      <c r="E51" s="698"/>
      <c r="F51" s="698"/>
      <c r="G51" s="698"/>
      <c r="H51" s="698"/>
      <c r="I51" s="698"/>
    </row>
    <row r="52" spans="2:9" ht="15.75">
      <c r="B52" s="653"/>
      <c r="C52" s="699" t="str">
        <f>+Начална!B17</f>
        <v>Огнян Донев</v>
      </c>
      <c r="D52" s="695"/>
      <c r="E52" s="695"/>
      <c r="F52" s="695"/>
      <c r="G52" s="535"/>
      <c r="H52" s="44"/>
      <c r="I52" s="41"/>
    </row>
    <row r="53" spans="2:9" ht="15.75">
      <c r="B53" s="653"/>
      <c r="C53" s="695"/>
      <c r="D53" s="695"/>
      <c r="E53" s="695"/>
      <c r="F53" s="695"/>
      <c r="G53" s="535"/>
      <c r="H53" s="44"/>
      <c r="I53" s="41"/>
    </row>
    <row r="54" spans="2:9" ht="15.75">
      <c r="B54" s="653"/>
      <c r="C54" s="695"/>
      <c r="D54" s="695"/>
      <c r="E54" s="695"/>
      <c r="F54" s="695"/>
      <c r="G54" s="535"/>
      <c r="H54" s="44"/>
      <c r="I54" s="41"/>
    </row>
    <row r="55" spans="2:9" ht="15.75">
      <c r="B55" s="653"/>
      <c r="C55" s="695"/>
      <c r="D55" s="695"/>
      <c r="E55" s="695"/>
      <c r="F55" s="695"/>
      <c r="G55" s="535"/>
      <c r="H55" s="44"/>
      <c r="I55" s="41"/>
    </row>
    <row r="56" spans="2:9" ht="15.75">
      <c r="B56" s="653"/>
      <c r="C56" s="695"/>
      <c r="D56" s="695"/>
      <c r="E56" s="695"/>
      <c r="F56" s="695"/>
      <c r="G56" s="535"/>
      <c r="H56" s="44"/>
      <c r="I56" s="41"/>
    </row>
    <row r="57" spans="2:9" ht="15.75">
      <c r="B57" s="653"/>
      <c r="C57" s="695"/>
      <c r="D57" s="695"/>
      <c r="E57" s="695"/>
      <c r="F57" s="695"/>
      <c r="G57" s="535"/>
      <c r="H57" s="44"/>
      <c r="I57" s="41"/>
    </row>
    <row r="58" spans="2:9" ht="15.75">
      <c r="B58" s="653"/>
      <c r="C58" s="695"/>
      <c r="D58" s="695"/>
      <c r="E58" s="695"/>
      <c r="F58" s="695"/>
      <c r="G58" s="535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27" header="0.15748031496062992" footer="0.4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4"/>
  <sheetViews>
    <sheetView zoomScale="70" zoomScaleNormal="70" zoomScaleSheetLayoutView="70" zoomScalePageLayoutView="0" workbookViewId="0" topLeftCell="A55">
      <selection activeCell="M77" sqref="M7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1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26" t="s">
        <v>453</v>
      </c>
      <c r="B8" s="728" t="s">
        <v>11</v>
      </c>
      <c r="C8" s="724" t="s">
        <v>587</v>
      </c>
      <c r="D8" s="348" t="s">
        <v>588</v>
      </c>
      <c r="E8" s="349"/>
      <c r="F8" s="118"/>
    </row>
    <row r="9" spans="1:6" s="119" customFormat="1" ht="15.75">
      <c r="A9" s="727"/>
      <c r="B9" s="729"/>
      <c r="C9" s="725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 ht="15.75">
      <c r="A12" s="356" t="s">
        <v>593</v>
      </c>
      <c r="B12" s="347"/>
      <c r="C12" s="366"/>
      <c r="D12" s="366"/>
      <c r="E12" s="357"/>
      <c r="F12" s="124"/>
    </row>
    <row r="13" spans="1:6" ht="15.75">
      <c r="A13" s="353" t="s">
        <v>594</v>
      </c>
      <c r="B13" s="126" t="s">
        <v>595</v>
      </c>
      <c r="C13" s="345">
        <f>SUM(C14:C16)</f>
        <v>21991</v>
      </c>
      <c r="D13" s="345">
        <f>SUM(D14:D16)</f>
        <v>0</v>
      </c>
      <c r="E13" s="352">
        <f>SUM(E14:E16)</f>
        <v>21991</v>
      </c>
      <c r="F13" s="124"/>
    </row>
    <row r="14" spans="1:6" ht="15.75">
      <c r="A14" s="353" t="s">
        <v>596</v>
      </c>
      <c r="B14" s="126" t="s">
        <v>597</v>
      </c>
      <c r="C14" s="351">
        <v>21778</v>
      </c>
      <c r="D14" s="351"/>
      <c r="E14" s="352">
        <f aca="true" t="shared" si="0" ref="E14:E44">C14-D14</f>
        <v>21778</v>
      </c>
      <c r="F14" s="124"/>
    </row>
    <row r="15" spans="1:6" ht="15.75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 ht="15.75">
      <c r="A16" s="353" t="s">
        <v>600</v>
      </c>
      <c r="B16" s="126" t="s">
        <v>601</v>
      </c>
      <c r="C16" s="351">
        <v>213</v>
      </c>
      <c r="D16" s="351"/>
      <c r="E16" s="352">
        <f t="shared" si="0"/>
        <v>213</v>
      </c>
      <c r="F16" s="124"/>
    </row>
    <row r="17" spans="1:6" ht="15.75">
      <c r="A17" s="353" t="s">
        <v>602</v>
      </c>
      <c r="B17" s="126" t="s">
        <v>603</v>
      </c>
      <c r="C17" s="351">
        <v>1643</v>
      </c>
      <c r="D17" s="351"/>
      <c r="E17" s="352">
        <f t="shared" si="0"/>
        <v>1643</v>
      </c>
      <c r="F17" s="124"/>
    </row>
    <row r="18" spans="1:6" ht="15.75">
      <c r="A18" s="353" t="s">
        <v>604</v>
      </c>
      <c r="B18" s="126" t="s">
        <v>605</v>
      </c>
      <c r="C18" s="345">
        <f>+C19+C20</f>
        <v>3752</v>
      </c>
      <c r="D18" s="345">
        <f>+D19+D20</f>
        <v>0</v>
      </c>
      <c r="E18" s="352">
        <f t="shared" si="0"/>
        <v>3752</v>
      </c>
      <c r="F18" s="124"/>
    </row>
    <row r="19" spans="1:6" ht="15.75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 ht="15.75">
      <c r="A20" s="353" t="s">
        <v>600</v>
      </c>
      <c r="B20" s="126" t="s">
        <v>608</v>
      </c>
      <c r="C20" s="351">
        <v>3752</v>
      </c>
      <c r="D20" s="351"/>
      <c r="E20" s="352">
        <f t="shared" si="0"/>
        <v>3752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27386</v>
      </c>
      <c r="D21" s="423">
        <f>D13+D17+D18</f>
        <v>0</v>
      </c>
      <c r="E21" s="424">
        <f>E13+E17+E18</f>
        <v>27386</v>
      </c>
      <c r="F21" s="124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 ht="15.75">
      <c r="A23" s="353" t="s">
        <v>612</v>
      </c>
      <c r="B23" s="123" t="s">
        <v>613</v>
      </c>
      <c r="C23" s="426">
        <v>1549</v>
      </c>
      <c r="D23" s="426"/>
      <c r="E23" s="425">
        <f t="shared" si="0"/>
        <v>1549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 ht="15.75">
      <c r="A25" s="362" t="s">
        <v>614</v>
      </c>
      <c r="B25" s="369"/>
      <c r="C25" s="363"/>
      <c r="D25" s="364"/>
      <c r="E25" s="365"/>
      <c r="F25" s="124"/>
    </row>
    <row r="26" spans="1:6" ht="15.75">
      <c r="A26" s="353" t="s">
        <v>615</v>
      </c>
      <c r="B26" s="126" t="s">
        <v>616</v>
      </c>
      <c r="C26" s="345">
        <f>SUM(C27:C29)</f>
        <v>6489</v>
      </c>
      <c r="D26" s="345">
        <f>SUM(D27:D29)</f>
        <v>6489</v>
      </c>
      <c r="E26" s="352">
        <f>SUM(E27:E29)</f>
        <v>0</v>
      </c>
      <c r="F26" s="124"/>
    </row>
    <row r="27" spans="1:6" ht="15.75">
      <c r="A27" s="353" t="s">
        <v>617</v>
      </c>
      <c r="B27" s="126" t="s">
        <v>618</v>
      </c>
      <c r="C27" s="351">
        <v>5154</v>
      </c>
      <c r="D27" s="351">
        <v>5154</v>
      </c>
      <c r="E27" s="352">
        <f t="shared" si="0"/>
        <v>0</v>
      </c>
      <c r="F27" s="124"/>
    </row>
    <row r="28" spans="1:6" ht="15.75">
      <c r="A28" s="353" t="s">
        <v>619</v>
      </c>
      <c r="B28" s="126" t="s">
        <v>620</v>
      </c>
      <c r="C28" s="351">
        <v>1301</v>
      </c>
      <c r="D28" s="351">
        <v>1301</v>
      </c>
      <c r="E28" s="352">
        <f t="shared" si="0"/>
        <v>0</v>
      </c>
      <c r="F28" s="124"/>
    </row>
    <row r="29" spans="1:6" ht="15.75">
      <c r="A29" s="353" t="s">
        <v>621</v>
      </c>
      <c r="B29" s="126" t="s">
        <v>622</v>
      </c>
      <c r="C29" s="351">
        <v>34</v>
      </c>
      <c r="D29" s="351">
        <v>34</v>
      </c>
      <c r="E29" s="352">
        <f t="shared" si="0"/>
        <v>0</v>
      </c>
      <c r="F29" s="124"/>
    </row>
    <row r="30" spans="1:6" ht="15.75">
      <c r="A30" s="353" t="s">
        <v>623</v>
      </c>
      <c r="B30" s="126" t="s">
        <v>624</v>
      </c>
      <c r="C30" s="351">
        <v>228224</v>
      </c>
      <c r="D30" s="351">
        <v>228224</v>
      </c>
      <c r="E30" s="352">
        <f t="shared" si="0"/>
        <v>0</v>
      </c>
      <c r="F30" s="124"/>
    </row>
    <row r="31" spans="1:6" ht="15.75">
      <c r="A31" s="353" t="s">
        <v>625</v>
      </c>
      <c r="B31" s="126" t="s">
        <v>626</v>
      </c>
      <c r="C31" s="351">
        <v>7517</v>
      </c>
      <c r="D31" s="351">
        <v>7517</v>
      </c>
      <c r="E31" s="352">
        <f t="shared" si="0"/>
        <v>0</v>
      </c>
      <c r="F31" s="124"/>
    </row>
    <row r="32" spans="1:6" ht="15.75">
      <c r="A32" s="353" t="s">
        <v>627</v>
      </c>
      <c r="B32" s="126" t="s">
        <v>628</v>
      </c>
      <c r="C32" s="351">
        <v>3227</v>
      </c>
      <c r="D32" s="351">
        <v>3227</v>
      </c>
      <c r="E32" s="352">
        <f t="shared" si="0"/>
        <v>0</v>
      </c>
      <c r="F32" s="124"/>
    </row>
    <row r="33" spans="1:6" ht="15.75">
      <c r="A33" s="353" t="s">
        <v>629</v>
      </c>
      <c r="B33" s="126" t="s">
        <v>630</v>
      </c>
      <c r="C33" s="351">
        <v>9016</v>
      </c>
      <c r="D33" s="351">
        <v>9016</v>
      </c>
      <c r="E33" s="352">
        <f t="shared" si="0"/>
        <v>0</v>
      </c>
      <c r="F33" s="124"/>
    </row>
    <row r="34" spans="1:6" ht="15.75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6" ht="15.75">
      <c r="A35" s="353" t="s">
        <v>633</v>
      </c>
      <c r="B35" s="126" t="s">
        <v>634</v>
      </c>
      <c r="C35" s="345">
        <f>SUM(C36:C39)</f>
        <v>9203</v>
      </c>
      <c r="D35" s="345">
        <f>SUM(D36:D39)</f>
        <v>9203</v>
      </c>
      <c r="E35" s="352">
        <f>SUM(E36:E39)</f>
        <v>0</v>
      </c>
      <c r="F35" s="124"/>
    </row>
    <row r="36" spans="1:6" ht="15.75">
      <c r="A36" s="353" t="s">
        <v>635</v>
      </c>
      <c r="B36" s="126" t="s">
        <v>636</v>
      </c>
      <c r="C36" s="351">
        <v>1543</v>
      </c>
      <c r="D36" s="351">
        <v>1543</v>
      </c>
      <c r="E36" s="352">
        <f t="shared" si="0"/>
        <v>0</v>
      </c>
      <c r="F36" s="124"/>
    </row>
    <row r="37" spans="1:6" ht="15.75">
      <c r="A37" s="353" t="s">
        <v>637</v>
      </c>
      <c r="B37" s="126" t="s">
        <v>638</v>
      </c>
      <c r="C37" s="351">
        <v>3694</v>
      </c>
      <c r="D37" s="351">
        <v>3694</v>
      </c>
      <c r="E37" s="352">
        <f t="shared" si="0"/>
        <v>0</v>
      </c>
      <c r="F37" s="124"/>
    </row>
    <row r="38" spans="1:6" ht="15.75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6" ht="15.75">
      <c r="A39" s="353" t="s">
        <v>641</v>
      </c>
      <c r="B39" s="126" t="s">
        <v>642</v>
      </c>
      <c r="C39" s="351">
        <f>3948+18</f>
        <v>3966</v>
      </c>
      <c r="D39" s="351">
        <v>3966</v>
      </c>
      <c r="E39" s="352">
        <f t="shared" si="0"/>
        <v>0</v>
      </c>
      <c r="F39" s="124"/>
    </row>
    <row r="40" spans="1:6" ht="15.75">
      <c r="A40" s="353" t="s">
        <v>643</v>
      </c>
      <c r="B40" s="126" t="s">
        <v>644</v>
      </c>
      <c r="C40" s="345">
        <f>SUM(C41:C44)</f>
        <v>2446</v>
      </c>
      <c r="D40" s="345">
        <f>SUM(D41:D44)</f>
        <v>2446</v>
      </c>
      <c r="E40" s="352">
        <f>SUM(E41:E44)</f>
        <v>0</v>
      </c>
      <c r="F40" s="124"/>
    </row>
    <row r="41" spans="1:6" ht="15.75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6" ht="15.75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6" ht="15.75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6" ht="15.75">
      <c r="A44" s="353" t="s">
        <v>651</v>
      </c>
      <c r="B44" s="126" t="s">
        <v>652</v>
      </c>
      <c r="C44" s="351">
        <v>2446</v>
      </c>
      <c r="D44" s="351">
        <v>2446</v>
      </c>
      <c r="E44" s="352">
        <f t="shared" si="0"/>
        <v>0</v>
      </c>
      <c r="F44" s="124"/>
    </row>
    <row r="45" spans="1:6" ht="16.5" thickBot="1">
      <c r="A45" s="374" t="s">
        <v>653</v>
      </c>
      <c r="B45" s="375" t="s">
        <v>654</v>
      </c>
      <c r="C45" s="421">
        <f>C26+C30+C31+C33+C32+C34+C35+C40</f>
        <v>266122</v>
      </c>
      <c r="D45" s="421">
        <f>D26+D30+D31+D33+D32+D34+D35+D40</f>
        <v>266122</v>
      </c>
      <c r="E45" s="422">
        <f>E26+E30+E31+E33+E32+E34+E35+E40</f>
        <v>0</v>
      </c>
      <c r="F45" s="124"/>
    </row>
    <row r="46" spans="1:6" ht="16.5" thickBot="1">
      <c r="A46" s="376" t="s">
        <v>655</v>
      </c>
      <c r="B46" s="377" t="s">
        <v>656</v>
      </c>
      <c r="C46" s="427">
        <f>C45+C23+C21+C11</f>
        <v>295057</v>
      </c>
      <c r="D46" s="427">
        <f>D45+D23+D21+D11</f>
        <v>266122</v>
      </c>
      <c r="E46" s="428">
        <f>E45+E23+E21+E11</f>
        <v>28935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26" t="s">
        <v>453</v>
      </c>
      <c r="B50" s="728" t="s">
        <v>11</v>
      </c>
      <c r="C50" s="730" t="s">
        <v>658</v>
      </c>
      <c r="D50" s="348" t="s">
        <v>659</v>
      </c>
      <c r="E50" s="348"/>
      <c r="F50" s="732" t="s">
        <v>660</v>
      </c>
    </row>
    <row r="51" spans="1:6" s="119" customFormat="1" ht="18" customHeight="1">
      <c r="A51" s="727"/>
      <c r="B51" s="729"/>
      <c r="C51" s="731"/>
      <c r="D51" s="121" t="s">
        <v>589</v>
      </c>
      <c r="E51" s="121" t="s">
        <v>590</v>
      </c>
      <c r="F51" s="733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0">
        <f>SUM(F55:F57)</f>
        <v>0</v>
      </c>
    </row>
    <row r="55" spans="1:6" ht="15.75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3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3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3" t="s">
        <v>669</v>
      </c>
      <c r="B58" s="126" t="s">
        <v>670</v>
      </c>
      <c r="C58" s="129">
        <f>C59+C61</f>
        <v>46152</v>
      </c>
      <c r="D58" s="129">
        <f>D59+D61</f>
        <v>0</v>
      </c>
      <c r="E58" s="127">
        <f t="shared" si="1"/>
        <v>46152</v>
      </c>
      <c r="F58" s="381">
        <f>F59+F61</f>
        <v>0</v>
      </c>
    </row>
    <row r="59" spans="1:6" ht="15.75">
      <c r="A59" s="353" t="s">
        <v>671</v>
      </c>
      <c r="B59" s="126" t="s">
        <v>672</v>
      </c>
      <c r="C59" s="188">
        <v>46152</v>
      </c>
      <c r="D59" s="188"/>
      <c r="E59" s="127">
        <f t="shared" si="1"/>
        <v>46152</v>
      </c>
      <c r="F59" s="187"/>
    </row>
    <row r="60" spans="1:6" ht="15.75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3" t="s">
        <v>682</v>
      </c>
      <c r="B66" s="126" t="s">
        <v>683</v>
      </c>
      <c r="C66" s="188">
        <v>1986</v>
      </c>
      <c r="D66" s="188"/>
      <c r="E66" s="127">
        <f t="shared" si="1"/>
        <v>1986</v>
      </c>
      <c r="F66" s="187"/>
    </row>
    <row r="67" spans="1:6" ht="15.75">
      <c r="A67" s="353" t="s">
        <v>684</v>
      </c>
      <c r="B67" s="126" t="s">
        <v>685</v>
      </c>
      <c r="C67" s="188">
        <v>1701</v>
      </c>
      <c r="D67" s="188"/>
      <c r="E67" s="127">
        <f t="shared" si="1"/>
        <v>1701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48138</v>
      </c>
      <c r="D68" s="418">
        <f>D54+D58+D63+D64+D65+D66</f>
        <v>0</v>
      </c>
      <c r="E68" s="419">
        <f t="shared" si="1"/>
        <v>48138</v>
      </c>
      <c r="F68" s="420">
        <f>F54+F58+F63+F64+F65+F66</f>
        <v>0</v>
      </c>
    </row>
    <row r="69" spans="1:6" ht="15.75">
      <c r="A69" s="362" t="s">
        <v>688</v>
      </c>
      <c r="B69" s="120"/>
      <c r="C69" s="385"/>
      <c r="D69" s="385"/>
      <c r="E69" s="386"/>
      <c r="F69" s="387"/>
    </row>
    <row r="70" spans="1:6" ht="15.75">
      <c r="A70" s="353" t="s">
        <v>689</v>
      </c>
      <c r="B70" s="134" t="s">
        <v>690</v>
      </c>
      <c r="C70" s="188">
        <v>13485</v>
      </c>
      <c r="D70" s="188"/>
      <c r="E70" s="127">
        <f t="shared" si="1"/>
        <v>13485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8049</v>
      </c>
      <c r="D73" s="128">
        <f>SUM(D74:D76)</f>
        <v>8049</v>
      </c>
      <c r="E73" s="128">
        <f>SUM(E74:E76)</f>
        <v>0</v>
      </c>
      <c r="F73" s="383">
        <f>SUM(F74:F76)</f>
        <v>0</v>
      </c>
    </row>
    <row r="74" spans="1:6" ht="15.75">
      <c r="A74" s="353" t="s">
        <v>693</v>
      </c>
      <c r="B74" s="126" t="s">
        <v>694</v>
      </c>
      <c r="C74" s="188">
        <v>313</v>
      </c>
      <c r="D74" s="188">
        <v>313</v>
      </c>
      <c r="E74" s="127">
        <f t="shared" si="1"/>
        <v>0</v>
      </c>
      <c r="F74" s="187"/>
    </row>
    <row r="75" spans="1:6" ht="15.75">
      <c r="A75" s="353" t="s">
        <v>695</v>
      </c>
      <c r="B75" s="126" t="s">
        <v>696</v>
      </c>
      <c r="C75" s="188">
        <v>7736</v>
      </c>
      <c r="D75" s="188">
        <v>7736</v>
      </c>
      <c r="E75" s="127">
        <f t="shared" si="1"/>
        <v>0</v>
      </c>
      <c r="F75" s="187"/>
    </row>
    <row r="76" spans="1:6" ht="15.75">
      <c r="A76" s="384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211153</v>
      </c>
      <c r="D77" s="129">
        <f>D78+D80</f>
        <v>211153</v>
      </c>
      <c r="E77" s="129">
        <f>E78+E80</f>
        <v>0</v>
      </c>
      <c r="F77" s="381">
        <f>F78+F80</f>
        <v>0</v>
      </c>
    </row>
    <row r="78" spans="1:6" ht="15.75">
      <c r="A78" s="353" t="s">
        <v>700</v>
      </c>
      <c r="B78" s="126" t="s">
        <v>701</v>
      </c>
      <c r="C78" s="188">
        <v>211153</v>
      </c>
      <c r="D78" s="188">
        <v>211153</v>
      </c>
      <c r="E78" s="127">
        <f t="shared" si="1"/>
        <v>0</v>
      </c>
      <c r="F78" s="187"/>
    </row>
    <row r="79" spans="1:6" ht="15.75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3" t="s">
        <v>707</v>
      </c>
      <c r="B82" s="126" t="s">
        <v>708</v>
      </c>
      <c r="C82" s="129">
        <f>SUM(C83:C86)</f>
        <v>14573</v>
      </c>
      <c r="D82" s="129">
        <f>SUM(D83:D86)</f>
        <v>14573</v>
      </c>
      <c r="E82" s="129">
        <f>SUM(E83:E86)</f>
        <v>0</v>
      </c>
      <c r="F82" s="381">
        <f>SUM(F83:F86)</f>
        <v>0</v>
      </c>
    </row>
    <row r="83" spans="1:6" ht="15.75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14573</v>
      </c>
      <c r="D85" s="188">
        <v>14573</v>
      </c>
      <c r="E85" s="127">
        <f t="shared" si="1"/>
        <v>0</v>
      </c>
      <c r="F85" s="187"/>
    </row>
    <row r="86" spans="1:6" ht="15.75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3" t="s">
        <v>717</v>
      </c>
      <c r="B87" s="126" t="s">
        <v>718</v>
      </c>
      <c r="C87" s="125">
        <f>SUM(C88:C92)+C96</f>
        <v>136727</v>
      </c>
      <c r="D87" s="125">
        <f>SUM(D88:D92)+D96</f>
        <v>136727</v>
      </c>
      <c r="E87" s="125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3" t="s">
        <v>721</v>
      </c>
      <c r="B89" s="126" t="s">
        <v>722</v>
      </c>
      <c r="C89" s="188">
        <v>114509</v>
      </c>
      <c r="D89" s="188">
        <v>114509</v>
      </c>
      <c r="E89" s="127">
        <f t="shared" si="1"/>
        <v>0</v>
      </c>
      <c r="F89" s="187"/>
    </row>
    <row r="90" spans="1:6" ht="15.75">
      <c r="A90" s="353" t="s">
        <v>723</v>
      </c>
      <c r="B90" s="126" t="s">
        <v>724</v>
      </c>
      <c r="C90" s="188">
        <v>607</v>
      </c>
      <c r="D90" s="188">
        <v>607</v>
      </c>
      <c r="E90" s="127">
        <f t="shared" si="1"/>
        <v>0</v>
      </c>
      <c r="F90" s="187"/>
    </row>
    <row r="91" spans="1:6" ht="15.75">
      <c r="A91" s="353" t="s">
        <v>725</v>
      </c>
      <c r="B91" s="126" t="s">
        <v>726</v>
      </c>
      <c r="C91" s="188">
        <v>13624</v>
      </c>
      <c r="D91" s="188">
        <v>13624</v>
      </c>
      <c r="E91" s="127">
        <f t="shared" si="1"/>
        <v>0</v>
      </c>
      <c r="F91" s="187"/>
    </row>
    <row r="92" spans="1:6" ht="15.75">
      <c r="A92" s="353" t="s">
        <v>727</v>
      </c>
      <c r="B92" s="126" t="s">
        <v>728</v>
      </c>
      <c r="C92" s="129">
        <f>SUM(C93:C95)</f>
        <v>5404</v>
      </c>
      <c r="D92" s="129">
        <f>SUM(D93:D95)</f>
        <v>5404</v>
      </c>
      <c r="E92" s="129">
        <f>SUM(E93:E95)</f>
        <v>0</v>
      </c>
      <c r="F92" s="381">
        <f>SUM(F93:F95)</f>
        <v>0</v>
      </c>
    </row>
    <row r="93" spans="1:6" ht="15.75">
      <c r="A93" s="353" t="s">
        <v>729</v>
      </c>
      <c r="B93" s="126" t="s">
        <v>730</v>
      </c>
      <c r="C93" s="188">
        <v>668</v>
      </c>
      <c r="D93" s="188">
        <v>668</v>
      </c>
      <c r="E93" s="127">
        <f t="shared" si="1"/>
        <v>0</v>
      </c>
      <c r="F93" s="187"/>
    </row>
    <row r="94" spans="1:6" ht="15.75">
      <c r="A94" s="353" t="s">
        <v>637</v>
      </c>
      <c r="B94" s="126" t="s">
        <v>731</v>
      </c>
      <c r="C94" s="188">
        <v>3357</v>
      </c>
      <c r="D94" s="188">
        <v>3357</v>
      </c>
      <c r="E94" s="127">
        <f t="shared" si="1"/>
        <v>0</v>
      </c>
      <c r="F94" s="187"/>
    </row>
    <row r="95" spans="1:6" ht="15.75">
      <c r="A95" s="353" t="s">
        <v>641</v>
      </c>
      <c r="B95" s="126" t="s">
        <v>732</v>
      </c>
      <c r="C95" s="188">
        <v>1379</v>
      </c>
      <c r="D95" s="188">
        <v>1379</v>
      </c>
      <c r="E95" s="127">
        <f t="shared" si="1"/>
        <v>0</v>
      </c>
      <c r="F95" s="187"/>
    </row>
    <row r="96" spans="1:6" ht="15.75">
      <c r="A96" s="353" t="s">
        <v>733</v>
      </c>
      <c r="B96" s="126" t="s">
        <v>734</v>
      </c>
      <c r="C96" s="188">
        <v>2583</v>
      </c>
      <c r="D96" s="188">
        <v>2583</v>
      </c>
      <c r="E96" s="127">
        <f t="shared" si="1"/>
        <v>0</v>
      </c>
      <c r="F96" s="187"/>
    </row>
    <row r="97" spans="1:6" ht="15.75">
      <c r="A97" s="353" t="s">
        <v>735</v>
      </c>
      <c r="B97" s="126" t="s">
        <v>736</v>
      </c>
      <c r="C97" s="188">
        <v>36566</v>
      </c>
      <c r="D97" s="188">
        <v>36566</v>
      </c>
      <c r="E97" s="127">
        <f t="shared" si="1"/>
        <v>0</v>
      </c>
      <c r="F97" s="187"/>
    </row>
    <row r="98" spans="1:6" ht="16.5" thickBot="1">
      <c r="A98" s="367" t="s">
        <v>737</v>
      </c>
      <c r="B98" s="368" t="s">
        <v>738</v>
      </c>
      <c r="C98" s="416">
        <f>C87+C82+C77+C73+C97</f>
        <v>407068</v>
      </c>
      <c r="D98" s="416">
        <f>D87+D82+D77+D73+D97</f>
        <v>407068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468691</v>
      </c>
      <c r="D99" s="410">
        <f>D98+D70+D68</f>
        <v>407068</v>
      </c>
      <c r="E99" s="410">
        <f>E98+E70+E68</f>
        <v>61623</v>
      </c>
      <c r="F99" s="411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6" ht="15.75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71"/>
      <c r="D106" s="271"/>
      <c r="E106" s="271"/>
      <c r="F106" s="406">
        <f>C106+D106-E106</f>
        <v>0</v>
      </c>
    </row>
    <row r="107" spans="1:6" ht="16.5" thickBot="1">
      <c r="A107" s="401" t="s">
        <v>752</v>
      </c>
      <c r="B107" s="407" t="s">
        <v>753</v>
      </c>
      <c r="C107" s="408">
        <f>SUM(C104:C106)</f>
        <v>0</v>
      </c>
      <c r="D107" s="408">
        <f>SUM(D104:D106)</f>
        <v>0</v>
      </c>
      <c r="E107" s="408">
        <f>SUM(E104:E106)</f>
        <v>0</v>
      </c>
      <c r="F107" s="409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23" t="s">
        <v>817</v>
      </c>
      <c r="B109" s="723"/>
      <c r="C109" s="723"/>
      <c r="D109" s="723"/>
      <c r="E109" s="723"/>
      <c r="F109" s="72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1" t="s">
        <v>950</v>
      </c>
      <c r="B111" s="696">
        <f>pdeReportingDate</f>
        <v>43340</v>
      </c>
      <c r="C111" s="696"/>
      <c r="D111" s="696"/>
      <c r="E111" s="696"/>
      <c r="F111" s="696"/>
      <c r="G111" s="51"/>
      <c r="H111" s="51"/>
    </row>
    <row r="112" spans="1:8" ht="15.75">
      <c r="A112" s="651"/>
      <c r="B112" s="674"/>
      <c r="C112" s="674"/>
      <c r="D112" s="674"/>
      <c r="E112" s="674"/>
      <c r="F112" s="674"/>
      <c r="G112" s="674"/>
      <c r="H112" s="674"/>
    </row>
    <row r="113" spans="1:8" ht="15.75">
      <c r="A113" s="651"/>
      <c r="B113" s="696"/>
      <c r="C113" s="696"/>
      <c r="D113" s="696"/>
      <c r="E113" s="696"/>
      <c r="F113" s="696"/>
      <c r="G113" s="51"/>
      <c r="H113" s="51"/>
    </row>
    <row r="114" spans="1:8" ht="15.75">
      <c r="A114" s="652" t="s">
        <v>8</v>
      </c>
      <c r="B114" s="697" t="str">
        <f>authorName</f>
        <v>Людмила Бонджова</v>
      </c>
      <c r="C114" s="697"/>
      <c r="D114" s="697"/>
      <c r="E114" s="697"/>
      <c r="F114" s="697"/>
      <c r="G114" s="75"/>
      <c r="H114" s="75"/>
    </row>
    <row r="115" spans="1:8" ht="15.75">
      <c r="A115" s="652"/>
      <c r="B115" s="660"/>
      <c r="C115" s="660"/>
      <c r="D115" s="660"/>
      <c r="E115" s="660"/>
      <c r="F115" s="660"/>
      <c r="G115" s="660"/>
      <c r="H115" s="660"/>
    </row>
    <row r="116" spans="1:8" ht="15.75">
      <c r="A116" s="652"/>
      <c r="B116" s="697"/>
      <c r="C116" s="697"/>
      <c r="D116" s="697"/>
      <c r="E116" s="697"/>
      <c r="F116" s="697"/>
      <c r="G116" s="75"/>
      <c r="H116" s="75"/>
    </row>
    <row r="117" spans="1:8" ht="15.75">
      <c r="A117" s="652" t="s">
        <v>894</v>
      </c>
      <c r="B117" s="698"/>
      <c r="C117" s="698"/>
      <c r="D117" s="698"/>
      <c r="E117" s="698"/>
      <c r="F117" s="698"/>
      <c r="G117" s="77"/>
      <c r="H117" s="77"/>
    </row>
    <row r="118" spans="1:8" ht="15.75" customHeight="1">
      <c r="A118" s="653"/>
      <c r="B118" s="699" t="str">
        <f>+Начална!B17</f>
        <v>Огнян Донев</v>
      </c>
      <c r="C118" s="695"/>
      <c r="D118" s="695"/>
      <c r="E118" s="695"/>
      <c r="F118" s="695"/>
      <c r="G118" s="653"/>
      <c r="H118" s="653"/>
    </row>
    <row r="119" spans="1:8" ht="15.75" customHeight="1">
      <c r="A119" s="653"/>
      <c r="B119" s="695"/>
      <c r="C119" s="695"/>
      <c r="D119" s="695"/>
      <c r="E119" s="695"/>
      <c r="F119" s="695"/>
      <c r="G119" s="653"/>
      <c r="H119" s="653"/>
    </row>
    <row r="120" spans="1:8" ht="15.75" customHeight="1">
      <c r="A120" s="653"/>
      <c r="B120" s="695"/>
      <c r="C120" s="695"/>
      <c r="D120" s="695"/>
      <c r="E120" s="695"/>
      <c r="F120" s="695"/>
      <c r="G120" s="653"/>
      <c r="H120" s="653"/>
    </row>
    <row r="121" spans="1:8" ht="15.75" customHeight="1">
      <c r="A121" s="653"/>
      <c r="B121" s="695"/>
      <c r="C121" s="695"/>
      <c r="D121" s="695"/>
      <c r="E121" s="695"/>
      <c r="F121" s="695"/>
      <c r="G121" s="653"/>
      <c r="H121" s="653"/>
    </row>
    <row r="122" spans="1:8" ht="15.75">
      <c r="A122" s="653"/>
      <c r="B122" s="695"/>
      <c r="C122" s="695"/>
      <c r="D122" s="695"/>
      <c r="E122" s="695"/>
      <c r="F122" s="695"/>
      <c r="G122" s="653"/>
      <c r="H122" s="653"/>
    </row>
    <row r="123" spans="1:8" ht="15.75">
      <c r="A123" s="653"/>
      <c r="B123" s="695"/>
      <c r="C123" s="695"/>
      <c r="D123" s="695"/>
      <c r="E123" s="695"/>
      <c r="F123" s="695"/>
      <c r="G123" s="653"/>
      <c r="H123" s="653"/>
    </row>
    <row r="124" spans="1:8" ht="15.75">
      <c r="A124" s="653"/>
      <c r="B124" s="695"/>
      <c r="C124" s="695"/>
      <c r="D124" s="695"/>
      <c r="E124" s="695"/>
      <c r="F124" s="695"/>
      <c r="G124" s="653"/>
      <c r="H124" s="653"/>
    </row>
  </sheetData>
  <sheetProtection password="D554" sheet="1" objects="1" scenarios="1" insertRows="0"/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106" t="s">
        <v>516</v>
      </c>
      <c r="H10" s="106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7015851</v>
      </c>
      <c r="D13" s="432"/>
      <c r="E13" s="432"/>
      <c r="F13" s="432">
        <v>23345</v>
      </c>
      <c r="G13" s="432"/>
      <c r="H13" s="432">
        <f>356+3</f>
        <v>359</v>
      </c>
      <c r="I13" s="433">
        <f>F13+G13-H13</f>
        <v>22986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7015851</v>
      </c>
      <c r="D18" s="439">
        <f t="shared" si="1"/>
        <v>0</v>
      </c>
      <c r="E18" s="439">
        <f t="shared" si="1"/>
        <v>0</v>
      </c>
      <c r="F18" s="439">
        <f t="shared" si="1"/>
        <v>23345</v>
      </c>
      <c r="G18" s="439">
        <f t="shared" si="1"/>
        <v>0</v>
      </c>
      <c r="H18" s="439">
        <f t="shared" si="1"/>
        <v>359</v>
      </c>
      <c r="I18" s="440">
        <f t="shared" si="0"/>
        <v>22986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>
        <v>8863577</v>
      </c>
      <c r="D21" s="432"/>
      <c r="E21" s="432"/>
      <c r="F21" s="432">
        <v>34291</v>
      </c>
      <c r="G21" s="432"/>
      <c r="H21" s="432"/>
      <c r="I21" s="433">
        <f t="shared" si="0"/>
        <v>34291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8863577</v>
      </c>
      <c r="D27" s="439">
        <f t="shared" si="2"/>
        <v>0</v>
      </c>
      <c r="E27" s="439">
        <f t="shared" si="2"/>
        <v>0</v>
      </c>
      <c r="F27" s="439">
        <f t="shared" si="2"/>
        <v>34291</v>
      </c>
      <c r="G27" s="439">
        <f t="shared" si="2"/>
        <v>0</v>
      </c>
      <c r="H27" s="439">
        <f t="shared" si="2"/>
        <v>0</v>
      </c>
      <c r="I27" s="440">
        <f t="shared" si="0"/>
        <v>34291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43340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1"/>
      <c r="B33" s="696"/>
      <c r="C33" s="696"/>
      <c r="D33" s="696"/>
      <c r="E33" s="696"/>
      <c r="F33" s="696"/>
      <c r="G33" s="115"/>
      <c r="H33" s="115"/>
      <c r="I33" s="115"/>
    </row>
    <row r="34" spans="1:9" s="107" customFormat="1" ht="15.75">
      <c r="A34" s="652" t="s">
        <v>8</v>
      </c>
      <c r="B34" s="697" t="str">
        <f>authorName</f>
        <v>Людмила Бонджова</v>
      </c>
      <c r="C34" s="697"/>
      <c r="D34" s="697"/>
      <c r="E34" s="697"/>
      <c r="F34" s="697"/>
      <c r="G34" s="115"/>
      <c r="H34" s="115"/>
      <c r="I34" s="115"/>
    </row>
    <row r="35" spans="1:9" s="107" customFormat="1" ht="15.75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 ht="15.75">
      <c r="A36" s="652"/>
      <c r="B36" s="741"/>
      <c r="C36" s="741"/>
      <c r="D36" s="741"/>
      <c r="E36" s="741"/>
      <c r="F36" s="741"/>
      <c r="G36" s="741"/>
      <c r="H36" s="741"/>
      <c r="I36" s="741"/>
    </row>
    <row r="37" spans="1:9" s="107" customFormat="1" ht="15.75">
      <c r="A37" s="652" t="s">
        <v>894</v>
      </c>
      <c r="B37" s="742"/>
      <c r="C37" s="742"/>
      <c r="D37" s="742"/>
      <c r="E37" s="742"/>
      <c r="F37" s="742"/>
      <c r="G37" s="742"/>
      <c r="H37" s="742"/>
      <c r="I37" s="742"/>
    </row>
    <row r="38" spans="1:9" s="107" customFormat="1" ht="15.75" customHeight="1">
      <c r="A38" s="653"/>
      <c r="B38" s="699" t="str">
        <f>+Начална!B17</f>
        <v>Огнян Донев</v>
      </c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53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53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 customHeight="1">
      <c r="A41" s="653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53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53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653"/>
      <c r="B44" s="695"/>
      <c r="C44" s="695"/>
      <c r="D44" s="695"/>
      <c r="E44" s="695"/>
      <c r="F44" s="695"/>
      <c r="G44" s="695"/>
      <c r="H44" s="695"/>
      <c r="I44" s="69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673" t="s">
        <v>516</v>
      </c>
      <c r="H10" s="673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108500</v>
      </c>
      <c r="D13" s="432"/>
      <c r="E13" s="432"/>
      <c r="F13" s="432">
        <v>1826</v>
      </c>
      <c r="G13" s="432"/>
      <c r="H13" s="432">
        <v>172</v>
      </c>
      <c r="I13" s="433">
        <f>F13+G13-H13</f>
        <v>1654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1826</v>
      </c>
      <c r="G18" s="439">
        <f t="shared" si="1"/>
        <v>0</v>
      </c>
      <c r="H18" s="439">
        <f t="shared" si="1"/>
        <v>172</v>
      </c>
      <c r="I18" s="440">
        <f t="shared" si="0"/>
        <v>1654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43340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2" t="s">
        <v>8</v>
      </c>
      <c r="B33" s="697" t="str">
        <f>authorName</f>
        <v>Людмила Бонджова</v>
      </c>
      <c r="C33" s="697"/>
      <c r="D33" s="697"/>
      <c r="E33" s="697"/>
      <c r="F33" s="697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41"/>
      <c r="C35" s="741"/>
      <c r="D35" s="741"/>
      <c r="E35" s="741"/>
      <c r="F35" s="741"/>
      <c r="G35" s="741"/>
      <c r="H35" s="741"/>
      <c r="I35" s="741"/>
    </row>
    <row r="36" spans="1:9" s="107" customFormat="1" ht="15.75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699" t="str">
        <f>+Начална!B17</f>
        <v>Огнян Донев</v>
      </c>
      <c r="C37" s="695"/>
      <c r="D37" s="695"/>
      <c r="E37" s="695"/>
      <c r="F37" s="695"/>
      <c r="G37" s="695"/>
      <c r="H37" s="695"/>
      <c r="I37" s="695"/>
    </row>
    <row r="38" spans="1:9" s="107" customFormat="1" ht="15.75" customHeight="1">
      <c r="A38" s="670"/>
      <c r="B38" s="695"/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70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70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>
      <c r="A41" s="670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70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70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Lyubima Dasheva</cp:lastModifiedBy>
  <cp:lastPrinted>2018-08-24T08:37:11Z</cp:lastPrinted>
  <dcterms:created xsi:type="dcterms:W3CDTF">2006-09-16T00:00:00Z</dcterms:created>
  <dcterms:modified xsi:type="dcterms:W3CDTF">2018-08-28T06:42:58Z</dcterms:modified>
  <cp:category/>
  <cp:version/>
  <cp:contentType/>
  <cp:contentStatus/>
</cp:coreProperties>
</file>