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 в т.ч.Франция" sheetId="7" r:id="rId7"/>
    <sheet name="справка №6 в т.ч. Испания" sheetId="8" r:id="rId8"/>
    <sheet name="справка №6 в т.ч.Германия" sheetId="9" r:id="rId9"/>
    <sheet name="справка №6 в т.ч.Румъния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<sst xmlns="http://schemas.openxmlformats.org/spreadsheetml/2006/main" count="1882" uniqueCount="879">
  <si>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</si>
  <si>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</si>
  <si>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</si>
  <si>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</si>
  <si>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</si>
  <si>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</si>
  <si>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</si>
  <si>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</si>
  <si>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</si>
  <si>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</si>
  <si>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</si>
  <si>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</si>
  <si>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</si>
  <si>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</si>
  <si>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</si>
  <si>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</si>
  <si>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</si>
  <si>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</si>
  <si>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</si>
  <si>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</si>
  <si>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</si>
  <si>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</si>
  <si>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</si>
  <si>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</si>
  <si>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</si>
  <si>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</si>
  <si>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</si>
  <si>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</si>
  <si>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</si>
  <si>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</si>
  <si>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</si>
  <si>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</si>
  <si>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</si>
  <si>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</si>
  <si>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</si>
  <si>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</si>
  <si>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</si>
  <si>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</si>
  <si>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</si>
  <si>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</si>
  <si>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</si>
  <si>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</si>
  <si>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</si>
  <si>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</si>
  <si>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</si>
  <si>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</si>
  <si>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</si>
  <si>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</si>
  <si>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</si>
  <si>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</si>
  <si>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</si>
  <si>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</si>
  <si>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</si>
  <si>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</si>
  <si>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</si>
  <si>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</si>
  <si>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</si>
  <si>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</si>
  <si>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</si>
  <si>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</si>
  <si>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</si>
  <si>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</si>
  <si>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</si>
  <si>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</si>
  <si>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</si>
  <si>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</si>
  <si>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</si>
  <si>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</si>
  <si>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</si>
  <si>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</si>
  <si>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</si>
  <si>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</si>
  <si>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</si>
  <si>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</si>
  <si>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</si>
  <si>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</si>
  <si>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</si>
  <si>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</si>
  <si>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</si>
  <si>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</si>
  <si>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</si>
  <si>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</si>
  <si>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</si>
  <si>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</si>
  <si>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</si>
  <si>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</si>
  <si>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</si>
  <si>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</si>
  <si>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</si>
  <si>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</si>
  <si>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</si>
  <si>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</si>
  <si>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</si>
  <si>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</si>
  <si>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</si>
  <si>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</si>
  <si>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</si>
  <si>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</si>
  <si>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</si>
  <si>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</si>
  <si>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</si>
  <si>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</si>
  <si>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</si>
  <si>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</si>
  <si>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</si>
  <si>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</si>
  <si>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</si>
  <si>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</si>
  <si>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</si>
  <si>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</si>
  <si>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</si>
  <si>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</si>
  <si>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</si>
  <si>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</si>
  <si>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</si>
  <si>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</si>
  <si>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</si>
  <si>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</si>
  <si>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</si>
  <si>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</si>
  <si>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</si>
  <si>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</si>
  <si>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</si>
  <si>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</si>
  <si>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</si>
  <si>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</si>
  <si>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</si>
  <si>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</si>
  <si>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</si>
  <si>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</si>
  <si>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</si>
  <si>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</si>
  <si>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</si>
  <si>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</si>
  <si>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</si>
  <si>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</si>
  <si>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</si>
  <si>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</si>
  <si>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</si>
  <si>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</si>
  <si>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</si>
  <si>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</si>
  <si>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</si>
  <si>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</si>
  <si>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</si>
  <si>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</si>
  <si>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</si>
  <si>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</si>
  <si>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</si>
  <si>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</si>
  <si>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</si>
  <si>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</si>
  <si>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</si>
  <si>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</si>
  <si>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</si>
  <si>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</si>
  <si>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</si>
  <si>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</si>
  <si>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</si>
  <si>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</si>
  <si>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</si>
  <si>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</si>
  <si>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</si>
  <si>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</si>
  <si>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</si>
  <si>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</si>
  <si>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</si>
  <si>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</si>
  <si>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</si>
  <si>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</si>
  <si>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</si>
  <si>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</si>
  <si>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</si>
  <si>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</si>
  <si>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</si>
  <si>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</si>
  <si>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</si>
  <si>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</si>
  <si>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</si>
  <si>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</si>
  <si>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</si>
  <si>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</si>
  <si>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</si>
  <si>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</si>
  <si>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</si>
  <si>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</si>
  <si>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</si>
  <si>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</si>
  <si>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</si>
  <si>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</si>
  <si>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</si>
  <si>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</si>
  <si>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</si>
  <si>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</si>
  <si>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</si>
  <si>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</si>
  <si>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</si>
  <si>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</si>
  <si>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</si>
  <si>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</si>
  <si>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</si>
  <si>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</si>
  <si>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</si>
  <si>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</si>
  <si>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</si>
  <si>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</si>
  <si>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</si>
  <si>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</si>
  <si>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</si>
  <si>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</si>
  <si>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</si>
  <si>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</si>
  <si>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</si>
  <si>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</si>
  <si>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</si>
  <si>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</si>
  <si>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</si>
  <si>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</si>
  <si>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</si>
  <si>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</si>
  <si>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</si>
  <si>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</si>
  <si>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</si>
  <si>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</si>
  <si>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</si>
  <si>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</si>
  <si>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</si>
  <si>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</si>
  <si>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</si>
  <si>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</si>
  <si>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</si>
  <si>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</si>
  <si>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</si>
  <si>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</si>
  <si>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</si>
  <si>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</si>
  <si>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</si>
  <si>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</si>
  <si>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</si>
  <si>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</si>
  <si>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</si>
  <si>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</si>
  <si>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</si>
  <si>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</si>
  <si>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</si>
  <si>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</si>
  <si>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</si>
  <si>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</si>
  <si>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</si>
  <si>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</si>
  <si>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</si>
  <si>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</si>
  <si>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</si>
  <si>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</si>
  <si>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</si>
  <si>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</si>
  <si>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</si>
  <si>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</si>
  <si>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</si>
  <si>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</si>
  <si>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</si>
  <si>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</si>
  <si>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</si>
  <si>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</si>
  <si>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</si>
  <si>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</si>
  <si>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</si>
  <si>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</si>
  <si>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</si>
  <si>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</si>
  <si>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</si>
  <si>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</si>
  <si>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</si>
  <si>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</si>
  <si>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</si>
  <si>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</si>
  <si>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</si>
  <si>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</si>
  <si>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</si>
  <si>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</si>
  <si>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</si>
  <si>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</si>
  <si>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</si>
  <si>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</si>
  <si>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</si>
  <si>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</si>
  <si>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</si>
  <si>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</si>
  <si>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</si>
  <si>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</si>
  <si>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</si>
  <si>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</si>
  <si>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</si>
  <si>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</si>
  <si>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</si>
  <si>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</si>
  <si>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</si>
  <si>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</si>
  <si>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</si>
  <si>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</si>
  <si>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</si>
  <si>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</si>
  <si>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</si>
  <si>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</si>
  <si>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</si>
  <si>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</si>
  <si>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</si>
  <si>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</si>
  <si>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</si>
  <si>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</si>
  <si>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</si>
  <si>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</si>
  <si>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</si>
  <si>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</si>
  <si>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</si>
  <si>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</si>
  <si>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</si>
  <si>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</si>
  <si>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</si>
  <si>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</si>
  <si>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</si>
  <si>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</si>
  <si>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</si>
  <si>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</si>
  <si>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</si>
  <si>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</si>
  <si>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</si>
  <si>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</si>
  <si>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</si>
  <si>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</si>
  <si>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</si>
  <si>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</si>
  <si>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</si>
  <si>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</si>
  <si>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</si>
  <si>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</si>
  <si>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</si>
  <si>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</si>
  <si>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</si>
  <si>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</si>
  <si>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</si>
  <si>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</si>
  <si>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</si>
  <si>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</si>
  <si>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</si>
  <si>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</si>
  <si>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</si>
  <si>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</si>
  <si>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</si>
  <si>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</si>
  <si>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</si>
  <si>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</si>
  <si>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</si>
  <si>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</si>
  <si>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</si>
  <si>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</si>
  <si>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</si>
  <si>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</si>
  <si>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</si>
  <si>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</si>
  <si>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</si>
  <si>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</si>
  <si>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</si>
  <si>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</si>
  <si>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</si>
  <si>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</si>
  <si>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</si>
  <si>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</si>
  <si>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</si>
  <si>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</si>
  <si>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</si>
  <si>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</si>
  <si>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</si>
  <si>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</si>
  <si>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</si>
  <si>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</si>
  <si>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</si>
  <si>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</si>
  <si>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</si>
  <si>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</si>
  <si>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</si>
  <si>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</si>
  <si>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</si>
  <si>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</si>
  <si>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</si>
  <si>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</si>
  <si>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</si>
  <si>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</si>
  <si>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</si>
  <si>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</si>
  <si>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</si>
  <si>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</si>
  <si>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</si>
  <si>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</si>
  <si>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</si>
  <si>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</si>
  <si>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</si>
  <si>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</si>
  <si>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</si>
  <si>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</si>
  <si>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</si>
  <si>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</si>
  <si>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</si>
  <si>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</si>
  <si>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</si>
  <si>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</si>
  <si>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</si>
  <si>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</si>
  <si>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</si>
  <si>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</si>
  <si>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</si>
  <si>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</si>
  <si>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</si>
  <si>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</si>
  <si>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</si>
  <si>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</si>
  <si>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</si>
  <si>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</si>
  <si>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</si>
  <si>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</si>
  <si>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</si>
  <si>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</si>
  <si>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</si>
  <si>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</si>
  <si>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</si>
  <si>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</si>
  <si>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</si>
  <si>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</si>
  <si>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</si>
  <si>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</si>
  <si>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</si>
  <si>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</si>
  <si>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</si>
  <si>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</si>
  <si>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</si>
  <si>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</si>
  <si>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</si>
  <si>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</si>
  <si>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</si>
  <si>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</si>
  <si>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</si>
  <si>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</si>
  <si>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</si>
  <si>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</si>
  <si>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</si>
  <si>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</si>
  <si>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</si>
  <si>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</si>
  <si>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</si>
  <si>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</si>
  <si>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</si>
  <si>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</si>
  <si>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</si>
  <si>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</si>
  <si>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</si>
  <si>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</si>
  <si>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</si>
  <si>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</si>
  <si>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</si>
  <si>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</si>
  <si>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</si>
  <si>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</si>
  <si>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</si>
  <si>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</si>
  <si>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</si>
  <si>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</si>
  <si>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</si>
  <si>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</si>
  <si>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</si>
  <si>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</si>
  <si>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</si>
  <si>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</si>
  <si>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</si>
  <si>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</si>
  <si>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</si>
  <si>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</si>
  <si>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</si>
  <si>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</si>
  <si>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</si>
  <si>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</si>
  <si>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</si>
  <si>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</si>
  <si>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</si>
  <si>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</si>
  <si>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</si>
  <si>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</si>
  <si>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</si>
  <si>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</si>
  <si>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</si>
  <si>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</si>
  <si>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</si>
  <si>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</si>
  <si>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</si>
  <si>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</si>
  <si>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</si>
  <si>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</si>
  <si>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</si>
  <si>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</si>
  <si>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</si>
  <si>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</si>
  <si>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</si>
  <si>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</si>
  <si>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</si>
  <si>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</si>
  <si>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</si>
  <si>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</si>
  <si>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</si>
  <si>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</si>
  <si>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</si>
  <si>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</si>
  <si>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</si>
  <si>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</si>
  <si>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</si>
  <si>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</si>
  <si>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</si>
  <si>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</si>
  <si>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</si>
  <si>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</si>
  <si>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</si>
  <si>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</si>
  <si>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</si>
  <si>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</si>
  <si>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</si>
  <si>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</si>
  <si>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</si>
  <si>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</si>
  <si>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</si>
  <si>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</si>
  <si>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</si>
  <si>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</si>
  <si>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</si>
  <si>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</si>
  <si>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</si>
  <si>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</si>
  <si>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</si>
  <si>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</si>
  <si>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</si>
  <si>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</si>
  <si>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</si>
  <si>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</si>
  <si>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</si>
  <si>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</si>
  <si>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</si>
  <si>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</si>
  <si>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</si>
  <si>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</si>
  <si>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</si>
  <si>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</si>
  <si>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</si>
  <si>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</si>
  <si>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</si>
  <si>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</si>
  <si>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</si>
  <si>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</si>
  <si>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</si>
  <si>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</si>
  <si>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</si>
  <si>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</si>
  <si>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</si>
  <si>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</si>
  <si>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</si>
  <si>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</si>
  <si>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</si>
  <si>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</si>
  <si>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</si>
  <si>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</si>
  <si>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</si>
  <si>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</si>
  <si>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</si>
  <si>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</si>
  <si>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</si>
  <si>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</si>
  <si>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</si>
  <si>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</si>
  <si>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</si>
  <si>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</si>
  <si>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</si>
  <si>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</si>
  <si>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</si>
  <si>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</si>
  <si>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</si>
  <si>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</si>
  <si>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</si>
  <si>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</si>
  <si>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</si>
  <si>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</si>
  <si>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</si>
  <si>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</si>
  <si>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</si>
  <si>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</si>
  <si>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</si>
  <si>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</si>
  <si>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</si>
  <si>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</si>
  <si>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</si>
  <si>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</si>
  <si>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</si>
  <si>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</si>
  <si>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</si>
  <si>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</si>
  <si>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</si>
  <si>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</si>
  <si>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</si>
  <si>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</si>
  <si>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</si>
  <si>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</si>
  <si>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</si>
  <si>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</si>
  <si>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</si>
  <si>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</si>
  <si>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</si>
  <si>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</si>
  <si>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</si>
  <si>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</si>
  <si>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</si>
  <si>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</si>
  <si>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</si>
  <si>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</si>
  <si>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</si>
  <si>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</si>
  <si>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</si>
  <si>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</si>
  <si>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</si>
  <si>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</si>
  <si>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</si>
  <si>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</si>
  <si>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</si>
  <si>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</si>
  <si>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</si>
  <si>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</si>
  <si>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</si>
  <si>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</si>
  <si>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</si>
  <si>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</si>
  <si>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</si>
  <si>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</si>
  <si>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</si>
  <si>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</si>
  <si>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</si>
  <si>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</si>
  <si>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</si>
  <si>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</si>
  <si>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</si>
  <si>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</si>
  <si>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</si>
  <si>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</si>
  <si>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</si>
  <si>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</si>
  <si>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</si>
  <si>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</si>
  <si>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</si>
  <si>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</si>
  <si>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</si>
  <si>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</si>
  <si>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</si>
  <si>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</si>
  <si>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</si>
  <si>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</si>
  <si>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</si>
  <si>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</si>
  <si>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</si>
  <si>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</si>
  <si>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</si>
  <si>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</si>
  <si>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</si>
  <si>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</si>
  <si>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</si>
  <si>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</si>
  <si>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</si>
  <si>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</si>
  <si>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</si>
  <si>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</si>
  <si>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</si>
  <si>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</si>
  <si>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</si>
  <si>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</si>
  <si>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</si>
  <si>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</si>
  <si>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</si>
  <si>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</si>
  <si>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</si>
  <si>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</si>
  <si>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</si>
  <si>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</si>
  <si>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</si>
  <si>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</si>
  <si>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</si>
  <si>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</si>
  <si>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</si>
  <si>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</si>
  <si>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</si>
  <si>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</si>
  <si>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</si>
  <si>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</si>
  <si>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</si>
  <si>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</si>
  <si>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</si>
  <si>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</si>
  <si>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</si>
  <si>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</si>
  <si>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</si>
  <si>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</si>
  <si>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</si>
  <si>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</si>
  <si>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</si>
  <si>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</si>
  <si>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</si>
  <si>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</si>
  <si>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</si>
  <si>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</si>
  <si>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</si>
  <si>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</si>
  <si>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</si>
  <si>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</si>
  <si>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</si>
  <si>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</si>
  <si>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</si>
  <si>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</si>
  <si>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</si>
  <si>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</si>
  <si>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</si>
  <si>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</si>
  <si>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</si>
  <si>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</si>
  <si>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</si>
  <si>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</si>
  <si>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</si>
  <si>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</si>
  <si>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</si>
  <si>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</si>
  <si>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</si>
  <si>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</si>
  <si>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</si>
  <si>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</si>
  <si>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</si>
  <si>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</si>
  <si>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</si>
  <si>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</si>
  <si>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</si>
  <si>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</si>
  <si>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</si>
  <si>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</si>
  <si>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</si>
  <si>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</si>
  <si>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</si>
  <si>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</si>
  <si>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</si>
  <si>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</si>
  <si>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</si>
  <si>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</si>
  <si>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</si>
  <si>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</si>
  <si>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</si>
  <si>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</si>
  <si>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</si>
  <si>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</si>
  <si>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</si>
  <si>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</si>
  <si>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</si>
  <si>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</si>
  <si>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</si>
  <si>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</si>
  <si>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</si>
  <si>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</si>
  <si>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</si>
  <si>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</si>
  <si>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</si>
  <si>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</si>
  <si>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</si>
  <si>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</si>
  <si>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</si>
  <si>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</si>
  <si>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</si>
  <si>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</si>
  <si>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</si>
  <si>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</si>
  <si>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</si>
  <si>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</si>
  <si>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</si>
  <si>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</si>
  <si>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</si>
  <si>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</si>
  <si>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</si>
  <si>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</si>
  <si>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</si>
  <si>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</si>
  <si>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</si>
  <si>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</si>
  <si>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</si>
  <si>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</si>
  <si>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</si>
  <si>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</si>
  <si>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</si>
  <si>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</si>
  <si>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</si>
  <si>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</si>
  <si>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</si>
  <si>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</si>
  <si>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</si>
  <si>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</si>
  <si>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</si>
  <si>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</si>
  <si>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</si>
  <si>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</si>
  <si>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</si>
  <si>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</si>
  <si>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</si>
  <si>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</si>
  <si>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</si>
  <si>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</si>
  <si>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</si>
  <si>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</si>
  <si>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</si>
  <si>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</si>
  <si>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</si>
  <si>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</si>
  <si>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</si>
  <si>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</si>
  <si>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</si>
  <si>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</si>
  <si>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</si>
  <si>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</si>
  <si>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</si>
  <si>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</si>
  <si>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</si>
  <si>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</si>
  <si>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</si>
  <si>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</si>
  <si>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</si>
  <si>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</si>
  <si>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</si>
  <si>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</si>
  <si>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</si>
  <si>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</si>
  <si>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</si>
  <si>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</si>
  <si>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</si>
  <si>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</si>
  <si>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</si>
  <si>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</si>
  <si>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</si>
  <si>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</si>
  <si>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</si>
  <si>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</si>
  <si>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</si>
  <si>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</si>
  <si>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</si>
  <si>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</si>
  <si>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</si>
  <si>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</si>
  <si>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</si>
  <si>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</si>
  <si>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</si>
  <si>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</si>
  <si>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</si>
  <si>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</si>
  <si>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</si>
  <si>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</si>
  <si>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</si>
  <si>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</si>
  <si>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</si>
  <si>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</si>
  <si>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</si>
  <si>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</si>
  <si>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</si>
  <si>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А. ВЗЕМАНИЯ        от Франция                                    </t>
  </si>
  <si>
    <t xml:space="preserve">А. ВЗЕМАНИЯ        от Испания                                   </t>
  </si>
  <si>
    <t>Б. ЗАДЪЛЖЕНИЯ - Франция</t>
  </si>
  <si>
    <t>Б. ЗАДЪЛЖЕНИЯ - Испания</t>
  </si>
  <si>
    <t xml:space="preserve">А. ВЗЕМАНИЯ                                       </t>
  </si>
  <si>
    <t>Б. ЗАДЪЛЖЕНИЯ - Германия</t>
  </si>
  <si>
    <t>01.01.2014-31.12.2014</t>
  </si>
  <si>
    <t xml:space="preserve">А. ВЗЕМАНИЯ                   от Румъния                     </t>
  </si>
  <si>
    <t>Дата на съставяне: 20.01.2015 г.</t>
  </si>
  <si>
    <t>20.01.2015 г.</t>
  </si>
  <si>
    <t xml:space="preserve">Дата на съставяне:20.01.2015 г.                                       </t>
  </si>
  <si>
    <t xml:space="preserve">Дата  на съставяне: 20.01.2015  г.                                                                                                                          </t>
  </si>
  <si>
    <t xml:space="preserve">Дата на съставяне:20.01.2015 г.             </t>
  </si>
  <si>
    <t>Дата на съставяне:20.01.2015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</si>
</sst>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5" sqref="A1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819363984</v>
      </c>
    </row>
    <row r="4" spans="1:8" ht="15">
      <c r="A4" s="577" t="s">
        <v>3</v>
      </c>
      <c r="B4" s="583"/>
      <c r="C4" s="583"/>
      <c r="D4" s="583"/>
      <c r="E4" s="50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1253</v>
      </c>
      <c r="D12" s="151">
        <v>1250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3386</v>
      </c>
      <c r="D13" s="151">
        <v>3613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126</v>
      </c>
      <c r="D14" s="151">
        <v>143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93</v>
      </c>
      <c r="D15" s="151">
        <v>35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63+23</f>
        <v>86</v>
      </c>
      <c r="D16" s="151">
        <f>45+21</f>
        <v>66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</v>
      </c>
      <c r="D17" s="151">
        <v>2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5296</v>
      </c>
      <c r="D19" s="155">
        <f>SUM(D11:D18)</f>
        <v>5439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24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24</v>
      </c>
      <c r="E27" s="253" t="s">
        <v>83</v>
      </c>
      <c r="F27" s="242" t="s">
        <v>84</v>
      </c>
      <c r="G27" s="154">
        <f>SUM(G28:G30)</f>
        <v>700</v>
      </c>
      <c r="H27" s="154">
        <f>SUM(H28:H30)</f>
        <v>701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1141</v>
      </c>
      <c r="H28" s="152">
        <v>1142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254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-69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954</v>
      </c>
      <c r="H33" s="154">
        <f>H27+H31+H32</f>
        <v>632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5600</v>
      </c>
      <c r="H36" s="154">
        <f>H25+H17+H33</f>
        <v>5278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1053-288</f>
        <v>765</v>
      </c>
      <c r="H44" s="152">
        <f>1341-288</f>
        <v>1053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197</v>
      </c>
      <c r="H48" s="152">
        <v>38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962</v>
      </c>
      <c r="H49" s="154">
        <f>SUM(H43:H48)</f>
        <v>1091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134</v>
      </c>
      <c r="H53" s="152">
        <v>142</v>
      </c>
    </row>
    <row r="54" spans="1:8" ht="15">
      <c r="A54" s="235" t="s">
        <v>166</v>
      </c>
      <c r="B54" s="249" t="s">
        <v>167</v>
      </c>
      <c r="C54" s="151">
        <v>74</v>
      </c>
      <c r="D54" s="151">
        <v>74</v>
      </c>
      <c r="E54" s="237" t="s">
        <v>168</v>
      </c>
      <c r="F54" s="245" t="s">
        <v>169</v>
      </c>
      <c r="G54" s="152">
        <v>1592</v>
      </c>
      <c r="H54" s="152">
        <v>1807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5377</v>
      </c>
      <c r="D55" s="155">
        <f>D19+D20+D21+D27+D32+D45+D51+D53+D54</f>
        <v>5537</v>
      </c>
      <c r="E55" s="237" t="s">
        <v>172</v>
      </c>
      <c r="F55" s="261" t="s">
        <v>173</v>
      </c>
      <c r="G55" s="154">
        <f>G49+G51+G52+G53+G54</f>
        <v>2688</v>
      </c>
      <c r="H55" s="154">
        <f>H49+H51+H52+H53+H54</f>
        <v>3040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1323</v>
      </c>
      <c r="D58" s="151">
        <v>1198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340</v>
      </c>
      <c r="D59" s="151">
        <v>324</v>
      </c>
      <c r="E59" s="251" t="s">
        <v>181</v>
      </c>
      <c r="F59" s="242" t="s">
        <v>182</v>
      </c>
      <c r="G59" s="152">
        <f>841-98</f>
        <v>743</v>
      </c>
      <c r="H59" s="152">
        <f>685+2</f>
        <v>687</v>
      </c>
      <c r="M59" s="157"/>
    </row>
    <row r="60" spans="1:8" ht="15">
      <c r="A60" s="235" t="s">
        <v>183</v>
      </c>
      <c r="B60" s="241" t="s">
        <v>184</v>
      </c>
      <c r="C60" s="151">
        <v>526</v>
      </c>
      <c r="D60" s="151">
        <v>623</v>
      </c>
      <c r="E60" s="237" t="s">
        <v>185</v>
      </c>
      <c r="F60" s="242" t="s">
        <v>186</v>
      </c>
      <c r="G60" s="152">
        <v>288</v>
      </c>
      <c r="H60" s="152">
        <v>288</v>
      </c>
    </row>
    <row r="61" spans="1:18" ht="15">
      <c r="A61" s="235" t="s">
        <v>187</v>
      </c>
      <c r="B61" s="244" t="s">
        <v>188</v>
      </c>
      <c r="C61" s="151">
        <v>593</v>
      </c>
      <c r="D61" s="151">
        <v>526</v>
      </c>
      <c r="E61" s="243" t="s">
        <v>189</v>
      </c>
      <c r="F61" s="272" t="s">
        <v>190</v>
      </c>
      <c r="G61" s="154">
        <f>SUM(G62:G68)</f>
        <v>3119</v>
      </c>
      <c r="H61" s="154">
        <f>SUM(H62:H68)</f>
        <v>3129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98</f>
        <v>98</v>
      </c>
      <c r="H63" s="152">
        <f>98+11</f>
        <v>109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2782</v>
      </c>
      <c r="D64" s="155">
        <f>SUM(D58:D63)</f>
        <v>2671</v>
      </c>
      <c r="E64" s="237" t="s">
        <v>200</v>
      </c>
      <c r="F64" s="242" t="s">
        <v>201</v>
      </c>
      <c r="G64" s="152">
        <f>2828</f>
        <v>2828</v>
      </c>
      <c r="H64" s="152">
        <v>2806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</v>
      </c>
      <c r="H65" s="152">
        <v>14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123</v>
      </c>
      <c r="H66" s="152">
        <v>147</v>
      </c>
    </row>
    <row r="67" spans="1:8" ht="15">
      <c r="A67" s="235" t="s">
        <v>207</v>
      </c>
      <c r="B67" s="241" t="s">
        <v>208</v>
      </c>
      <c r="C67" s="151">
        <f>169+1163</f>
        <v>1332</v>
      </c>
      <c r="D67" s="151">
        <f>169+1100</f>
        <v>1269</v>
      </c>
      <c r="E67" s="237" t="s">
        <v>209</v>
      </c>
      <c r="F67" s="242" t="s">
        <v>210</v>
      </c>
      <c r="G67" s="152">
        <v>45</v>
      </c>
      <c r="H67" s="152">
        <v>44</v>
      </c>
    </row>
    <row r="68" spans="1:8" ht="15">
      <c r="A68" s="235" t="s">
        <v>211</v>
      </c>
      <c r="B68" s="241" t="s">
        <v>212</v>
      </c>
      <c r="C68" s="151">
        <f>2554-169</f>
        <v>2385</v>
      </c>
      <c r="D68" s="151">
        <f>3022-21-169</f>
        <v>2832</v>
      </c>
      <c r="E68" s="237" t="s">
        <v>213</v>
      </c>
      <c r="F68" s="242" t="s">
        <v>214</v>
      </c>
      <c r="G68" s="152">
        <v>20</v>
      </c>
      <c r="H68" s="152">
        <v>9</v>
      </c>
    </row>
    <row r="69" spans="1:8" ht="15">
      <c r="A69" s="235" t="s">
        <v>215</v>
      </c>
      <c r="B69" s="241" t="s">
        <v>216</v>
      </c>
      <c r="C69" s="151">
        <f>4+15</f>
        <v>19</v>
      </c>
      <c r="D69" s="151">
        <f>21+16</f>
        <v>37</v>
      </c>
      <c r="E69" s="251" t="s">
        <v>78</v>
      </c>
      <c r="F69" s="242" t="s">
        <v>217</v>
      </c>
      <c r="G69" s="152">
        <f>18+6+8+6</f>
        <v>38</v>
      </c>
      <c r="H69" s="152">
        <f>18+5+11+15+8+35</f>
        <v>92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14</v>
      </c>
      <c r="E71" s="253" t="s">
        <v>46</v>
      </c>
      <c r="F71" s="273" t="s">
        <v>224</v>
      </c>
      <c r="G71" s="161">
        <f>G59+G60+G61+G69+G70</f>
        <v>4188</v>
      </c>
      <c r="H71" s="161">
        <f>H59+H60+H61+H69+H70</f>
        <v>4196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132</v>
      </c>
      <c r="D72" s="151">
        <v>107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8+1+7+27-2</f>
        <v>41</v>
      </c>
      <c r="D74" s="151">
        <f>11+10</f>
        <v>21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3998</v>
      </c>
      <c r="D75" s="155">
        <f>SUM(D67:D74)</f>
        <v>4280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4188</v>
      </c>
      <c r="H79" s="162">
        <f>H71+H74+H75+H76</f>
        <v>4196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5+4</f>
        <v>9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2+88</f>
        <v>90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220</v>
      </c>
      <c r="D89" s="151">
        <v>15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319</v>
      </c>
      <c r="D91" s="155">
        <f>SUM(D87:D90)</f>
        <v>26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7099</v>
      </c>
      <c r="D93" s="155">
        <f>D64+D75+D84+D91+D92</f>
        <v>6977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12476</v>
      </c>
      <c r="D94" s="164">
        <f>D93+D55</f>
        <v>12514</v>
      </c>
      <c r="E94" s="449" t="s">
        <v>270</v>
      </c>
      <c r="F94" s="289" t="s">
        <v>271</v>
      </c>
      <c r="G94" s="165">
        <f>G36+G39+G55+G79</f>
        <v>12476</v>
      </c>
      <c r="H94" s="165">
        <f>H36+H39+H55+H79</f>
        <v>12514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576"/>
      <c r="H97" s="172"/>
      <c r="M97" s="157"/>
    </row>
    <row r="98" spans="1:13" ht="15">
      <c r="A98" s="45" t="s">
        <v>873</v>
      </c>
      <c r="B98" s="432"/>
      <c r="C98" s="581" t="s">
        <v>381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781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3" r:id="rId1"/>
  <headerFooter alignWithMargins="0">
    <oddHeader>&amp;R&amp;"Times New Roman Cyr,Regular"&amp;9СПРАВКА ПО ОБРАЗЕЦ  № 1</oddHeader>
  </headerFooter>
  <rowBreaks count="1" manualBreakCount="1">
    <brk id="5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9">
      <selection activeCell="C100" sqref="C10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01.01.2014-31.12.2014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872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243</v>
      </c>
      <c r="D28" s="108">
        <v>243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243</v>
      </c>
      <c r="D43" s="104">
        <f>D24+D28+D29+D31+D30+D32+D33+D38</f>
        <v>243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243</v>
      </c>
      <c r="D44" s="103">
        <f>D43+D21+D19+D9</f>
        <v>243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"Торготерм"АД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819363984</v>
      </c>
    </row>
    <row r="5" spans="1:9" ht="15">
      <c r="A5" s="501" t="s">
        <v>5</v>
      </c>
      <c r="B5" s="622" t="str">
        <f>'справка №1-БАЛАНС'!E5</f>
        <v>01.01.2014-31.12.2014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"Торготерм"АД</v>
      </c>
      <c r="C5" s="628"/>
      <c r="D5" s="628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29" t="str">
        <f>'справка №1-БАЛАНС'!E5</f>
        <v>01.01.2014-31.12.2014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7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"Торготерм"АД</v>
      </c>
      <c r="C2" s="585"/>
      <c r="D2" s="585"/>
      <c r="E2" s="585"/>
      <c r="F2" s="587" t="s">
        <v>2</v>
      </c>
      <c r="G2" s="587"/>
      <c r="H2" s="526">
        <f>'справка №1-БАЛАНС'!H3</f>
        <v>819363984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01.01.2014-31.12.2014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4920+459</f>
        <v>5379</v>
      </c>
      <c r="D9" s="46">
        <f>4650+458</f>
        <v>5108</v>
      </c>
      <c r="E9" s="298" t="s">
        <v>284</v>
      </c>
      <c r="F9" s="549" t="s">
        <v>285</v>
      </c>
      <c r="G9" s="550">
        <v>8614</v>
      </c>
      <c r="H9" s="550">
        <v>7910</v>
      </c>
    </row>
    <row r="10" spans="1:8" ht="12">
      <c r="A10" s="298" t="s">
        <v>286</v>
      </c>
      <c r="B10" s="299" t="s">
        <v>287</v>
      </c>
      <c r="C10" s="46">
        <v>346</v>
      </c>
      <c r="D10" s="46">
        <v>344</v>
      </c>
      <c r="E10" s="298" t="s">
        <v>288</v>
      </c>
      <c r="F10" s="549" t="s">
        <v>289</v>
      </c>
      <c r="G10" s="550">
        <v>387</v>
      </c>
      <c r="H10" s="550">
        <v>222</v>
      </c>
    </row>
    <row r="11" spans="1:8" ht="12">
      <c r="A11" s="298" t="s">
        <v>290</v>
      </c>
      <c r="B11" s="299" t="s">
        <v>291</v>
      </c>
      <c r="C11" s="46">
        <v>705</v>
      </c>
      <c r="D11" s="46">
        <v>555</v>
      </c>
      <c r="E11" s="300" t="s">
        <v>292</v>
      </c>
      <c r="F11" s="549" t="s">
        <v>293</v>
      </c>
      <c r="G11" s="550">
        <v>72</v>
      </c>
      <c r="H11" s="550">
        <v>44</v>
      </c>
    </row>
    <row r="12" spans="1:8" ht="12">
      <c r="A12" s="298" t="s">
        <v>294</v>
      </c>
      <c r="B12" s="299" t="s">
        <v>295</v>
      </c>
      <c r="C12" s="46">
        <v>2184</v>
      </c>
      <c r="D12" s="46">
        <v>1900</v>
      </c>
      <c r="E12" s="300" t="s">
        <v>78</v>
      </c>
      <c r="F12" s="549" t="s">
        <v>296</v>
      </c>
      <c r="G12" s="550">
        <v>178</v>
      </c>
      <c r="H12" s="550">
        <v>108</v>
      </c>
    </row>
    <row r="13" spans="1:18" ht="12">
      <c r="A13" s="298" t="s">
        <v>297</v>
      </c>
      <c r="B13" s="299" t="s">
        <v>298</v>
      </c>
      <c r="C13" s="46">
        <v>271</v>
      </c>
      <c r="D13" s="46">
        <v>246</v>
      </c>
      <c r="E13" s="301" t="s">
        <v>51</v>
      </c>
      <c r="F13" s="551" t="s">
        <v>299</v>
      </c>
      <c r="G13" s="548">
        <f>SUM(G9:G12)</f>
        <v>9251</v>
      </c>
      <c r="H13" s="548">
        <f>SUM(H9:H12)</f>
        <v>8284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408</v>
      </c>
      <c r="D14" s="46">
        <v>212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-15-49-459</f>
        <v>-523</v>
      </c>
      <c r="D15" s="47">
        <f>-23+38-458</f>
        <v>-443</v>
      </c>
      <c r="E15" s="296" t="s">
        <v>304</v>
      </c>
      <c r="F15" s="554" t="s">
        <v>305</v>
      </c>
      <c r="G15" s="550">
        <v>261</v>
      </c>
      <c r="H15" s="550">
        <v>185</v>
      </c>
    </row>
    <row r="16" spans="1:8" ht="12">
      <c r="A16" s="298" t="s">
        <v>306</v>
      </c>
      <c r="B16" s="299" t="s">
        <v>307</v>
      </c>
      <c r="C16" s="47">
        <v>351</v>
      </c>
      <c r="D16" s="47">
        <v>360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9121</v>
      </c>
      <c r="D19" s="49">
        <f>SUM(D9:D15)+D16</f>
        <v>8282</v>
      </c>
      <c r="E19" s="304" t="s">
        <v>316</v>
      </c>
      <c r="F19" s="552" t="s">
        <v>317</v>
      </c>
      <c r="G19" s="550">
        <v>23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94</v>
      </c>
      <c r="D22" s="46">
        <v>130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14</v>
      </c>
      <c r="D24" s="46">
        <v>10</v>
      </c>
      <c r="E24" s="301" t="s">
        <v>103</v>
      </c>
      <c r="F24" s="554" t="s">
        <v>333</v>
      </c>
      <c r="G24" s="548">
        <f>SUM(G19:G23)</f>
        <v>23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52</v>
      </c>
      <c r="D25" s="46">
        <v>116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160</v>
      </c>
      <c r="D26" s="49">
        <f>SUM(D22:D25)</f>
        <v>256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9281</v>
      </c>
      <c r="D28" s="50">
        <f>D26+D19</f>
        <v>8538</v>
      </c>
      <c r="E28" s="127" t="s">
        <v>338</v>
      </c>
      <c r="F28" s="554" t="s">
        <v>339</v>
      </c>
      <c r="G28" s="548">
        <f>G13+G15+G24</f>
        <v>9535</v>
      </c>
      <c r="H28" s="548">
        <f>H13+H15+H24</f>
        <v>8469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254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69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9281</v>
      </c>
      <c r="D33" s="49">
        <f>D28-D31+D32</f>
        <v>8538</v>
      </c>
      <c r="E33" s="127" t="s">
        <v>352</v>
      </c>
      <c r="F33" s="554" t="s">
        <v>353</v>
      </c>
      <c r="G33" s="53">
        <f>G32-G31+G28</f>
        <v>9535</v>
      </c>
      <c r="H33" s="53">
        <f>H32-H31+H28</f>
        <v>8469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254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69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254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69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254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69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9535</v>
      </c>
      <c r="D42" s="53">
        <f>D33+D35+D39</f>
        <v>8538</v>
      </c>
      <c r="E42" s="128" t="s">
        <v>379</v>
      </c>
      <c r="F42" s="129" t="s">
        <v>380</v>
      </c>
      <c r="G42" s="53">
        <f>G39+G33</f>
        <v>9535</v>
      </c>
      <c r="H42" s="53">
        <f>H39+H33</f>
        <v>8538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874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9910-23</f>
        <v>9887</v>
      </c>
      <c r="D10" s="54">
        <v>8395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-8162+280+86</f>
        <v>-7796</v>
      </c>
      <c r="D11" s="575">
        <f>-9102+28+2193</f>
        <v>-6881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-1312</v>
      </c>
      <c r="D13" s="575">
        <v>-1136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350</v>
      </c>
      <c r="D14" s="575">
        <v>410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>
        <v>23</v>
      </c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f>-15-17</f>
        <v>-32</v>
      </c>
      <c r="D17" s="575">
        <f>-8-15</f>
        <v>-23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-13</v>
      </c>
      <c r="D18" s="575">
        <v>-10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-98</v>
      </c>
      <c r="D19" s="575">
        <v>-121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1009</v>
      </c>
      <c r="D20" s="55">
        <f>SUM(D10:D19)</f>
        <v>634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f>-525+245</f>
        <v>-280</v>
      </c>
      <c r="D22" s="575">
        <v>-2193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-280</v>
      </c>
      <c r="D32" s="55">
        <f>SUM(D22:D31)</f>
        <v>-2193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57</v>
      </c>
      <c r="D36" s="54">
        <v>4692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-330</v>
      </c>
      <c r="D37" s="575">
        <v>-4119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-86</v>
      </c>
      <c r="D38" s="575">
        <v>-28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-89+17</f>
        <v>-72</v>
      </c>
      <c r="D39" s="575">
        <f>-102+15</f>
        <v>-87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-5</v>
      </c>
      <c r="D41" s="575">
        <v>1101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-436</v>
      </c>
      <c r="D42" s="55">
        <f>SUM(D34:D41)</f>
        <v>1559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293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</v>
      </c>
      <c r="D44" s="132">
        <v>26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319</v>
      </c>
      <c r="D45" s="55">
        <f>D44+D43</f>
        <v>26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319</v>
      </c>
      <c r="D46" s="56">
        <v>26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"Торготерм"АД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01.01.2014-31.12.2014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1142</v>
      </c>
      <c r="J11" s="58">
        <f>'справка №1-БАЛАНС'!H29+'справка №1-БАЛАНС'!H32</f>
        <v>-510</v>
      </c>
      <c r="K11" s="60"/>
      <c r="L11" s="344">
        <f>SUM(C11:K11)</f>
        <v>5278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1142</v>
      </c>
      <c r="J15" s="61">
        <f t="shared" si="2"/>
        <v>-510</v>
      </c>
      <c r="K15" s="61">
        <f t="shared" si="2"/>
        <v>0</v>
      </c>
      <c r="L15" s="344">
        <f t="shared" si="1"/>
        <v>5278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254</v>
      </c>
      <c r="J16" s="345">
        <f>+'справка №1-БАЛАНС'!G32</f>
        <v>0</v>
      </c>
      <c r="K16" s="60"/>
      <c r="L16" s="344">
        <f t="shared" si="1"/>
        <v>254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68</v>
      </c>
      <c r="J28" s="60"/>
      <c r="K28" s="60"/>
      <c r="L28" s="344">
        <f t="shared" si="1"/>
        <v>68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1464</v>
      </c>
      <c r="J29" s="59">
        <f t="shared" si="6"/>
        <v>-510</v>
      </c>
      <c r="K29" s="59">
        <f t="shared" si="6"/>
        <v>0</v>
      </c>
      <c r="L29" s="344">
        <f t="shared" si="1"/>
        <v>5600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1464</v>
      </c>
      <c r="J32" s="59">
        <f t="shared" si="7"/>
        <v>-510</v>
      </c>
      <c r="K32" s="59">
        <f t="shared" si="7"/>
        <v>0</v>
      </c>
      <c r="L32" s="344">
        <f t="shared" si="1"/>
        <v>5600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 "Торготерм"АД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01.01.2014-31.12.2014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76</v>
      </c>
      <c r="F10" s="189">
        <v>76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593</v>
      </c>
      <c r="L10" s="65">
        <v>73</v>
      </c>
      <c r="M10" s="65">
        <v>76</v>
      </c>
      <c r="N10" s="74">
        <f aca="true" t="shared" si="4" ref="N10:N39">K10+L10-M10</f>
        <v>590</v>
      </c>
      <c r="O10" s="65"/>
      <c r="P10" s="65"/>
      <c r="Q10" s="74">
        <f t="shared" si="0"/>
        <v>590</v>
      </c>
      <c r="R10" s="74">
        <f t="shared" si="1"/>
        <v>1253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5018+2015+1956</f>
        <v>8989</v>
      </c>
      <c r="E11" s="189">
        <v>316</v>
      </c>
      <c r="F11" s="189">
        <v>43</v>
      </c>
      <c r="G11" s="74">
        <f t="shared" si="2"/>
        <v>9262</v>
      </c>
      <c r="H11" s="65"/>
      <c r="I11" s="65"/>
      <c r="J11" s="74">
        <f t="shared" si="3"/>
        <v>9262</v>
      </c>
      <c r="K11" s="65">
        <v>5376</v>
      </c>
      <c r="L11" s="65">
        <v>543</v>
      </c>
      <c r="M11" s="65">
        <v>43</v>
      </c>
      <c r="N11" s="74">
        <f t="shared" si="4"/>
        <v>5876</v>
      </c>
      <c r="O11" s="65"/>
      <c r="P11" s="65"/>
      <c r="Q11" s="74">
        <f t="shared" si="0"/>
        <v>5876</v>
      </c>
      <c r="R11" s="74">
        <f t="shared" si="1"/>
        <v>3386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381</v>
      </c>
      <c r="E12" s="189"/>
      <c r="F12" s="189"/>
      <c r="G12" s="74">
        <f t="shared" si="2"/>
        <v>381</v>
      </c>
      <c r="H12" s="65"/>
      <c r="I12" s="65"/>
      <c r="J12" s="74">
        <f t="shared" si="3"/>
        <v>381</v>
      </c>
      <c r="K12" s="65">
        <v>238</v>
      </c>
      <c r="L12" s="65">
        <v>17</v>
      </c>
      <c r="M12" s="65"/>
      <c r="N12" s="74">
        <f t="shared" si="4"/>
        <v>255</v>
      </c>
      <c r="O12" s="65"/>
      <c r="P12" s="65"/>
      <c r="Q12" s="74">
        <f t="shared" si="0"/>
        <v>255</v>
      </c>
      <c r="R12" s="74">
        <f t="shared" si="1"/>
        <v>126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191</v>
      </c>
      <c r="E13" s="189">
        <v>78</v>
      </c>
      <c r="F13" s="189"/>
      <c r="G13" s="74">
        <f t="shared" si="2"/>
        <v>269</v>
      </c>
      <c r="H13" s="65"/>
      <c r="I13" s="65"/>
      <c r="J13" s="74">
        <f t="shared" si="3"/>
        <v>269</v>
      </c>
      <c r="K13" s="65">
        <v>156</v>
      </c>
      <c r="L13" s="65">
        <v>20</v>
      </c>
      <c r="M13" s="65"/>
      <c r="N13" s="74">
        <f t="shared" si="4"/>
        <v>176</v>
      </c>
      <c r="O13" s="65"/>
      <c r="P13" s="65"/>
      <c r="Q13" s="74">
        <f t="shared" si="0"/>
        <v>176</v>
      </c>
      <c r="R13" s="74">
        <f t="shared" si="1"/>
        <v>93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148+237+194</f>
        <v>579</v>
      </c>
      <c r="E14" s="189">
        <f>39+5+10</f>
        <v>54</v>
      </c>
      <c r="F14" s="189">
        <f>40+17+30</f>
        <v>87</v>
      </c>
      <c r="G14" s="74">
        <f t="shared" si="2"/>
        <v>546</v>
      </c>
      <c r="H14" s="65"/>
      <c r="I14" s="65"/>
      <c r="J14" s="74">
        <f t="shared" si="3"/>
        <v>546</v>
      </c>
      <c r="K14" s="65">
        <f>131+210+173</f>
        <v>514</v>
      </c>
      <c r="L14" s="65">
        <f>12+14+8</f>
        <v>34</v>
      </c>
      <c r="M14" s="65">
        <f>40+18+30</f>
        <v>88</v>
      </c>
      <c r="N14" s="74">
        <f t="shared" si="4"/>
        <v>460</v>
      </c>
      <c r="O14" s="65"/>
      <c r="P14" s="65"/>
      <c r="Q14" s="74">
        <f t="shared" si="0"/>
        <v>460</v>
      </c>
      <c r="R14" s="74">
        <f t="shared" si="1"/>
        <v>86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</v>
      </c>
      <c r="E15" s="457">
        <v>48</v>
      </c>
      <c r="F15" s="457">
        <v>28</v>
      </c>
      <c r="G15" s="74">
        <f t="shared" si="2"/>
        <v>22</v>
      </c>
      <c r="H15" s="458"/>
      <c r="I15" s="458"/>
      <c r="J15" s="74">
        <f t="shared" si="3"/>
        <v>22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12315</v>
      </c>
      <c r="E17" s="194">
        <f>SUM(E9:E16)</f>
        <v>572</v>
      </c>
      <c r="F17" s="194">
        <f>SUM(F9:F16)</f>
        <v>234</v>
      </c>
      <c r="G17" s="74">
        <f t="shared" si="2"/>
        <v>12653</v>
      </c>
      <c r="H17" s="75">
        <f>SUM(H9:H16)</f>
        <v>0</v>
      </c>
      <c r="I17" s="75">
        <f>SUM(I9:I16)</f>
        <v>0</v>
      </c>
      <c r="J17" s="74">
        <f t="shared" si="3"/>
        <v>12653</v>
      </c>
      <c r="K17" s="75">
        <f>SUM(K9:K16)</f>
        <v>6877</v>
      </c>
      <c r="L17" s="75">
        <f>SUM(L9:L16)</f>
        <v>687</v>
      </c>
      <c r="M17" s="75">
        <f>SUM(M9:M16)</f>
        <v>207</v>
      </c>
      <c r="N17" s="74">
        <f t="shared" si="4"/>
        <v>7357</v>
      </c>
      <c r="O17" s="75">
        <f>SUM(O9:O16)</f>
        <v>0</v>
      </c>
      <c r="P17" s="75">
        <f>SUM(P9:P16)</f>
        <v>0</v>
      </c>
      <c r="Q17" s="74">
        <f t="shared" si="5"/>
        <v>7357</v>
      </c>
      <c r="R17" s="74">
        <f t="shared" si="6"/>
        <v>5296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f>95</f>
        <v>95</v>
      </c>
      <c r="E22" s="189">
        <v>0</v>
      </c>
      <c r="F22" s="189">
        <v>0</v>
      </c>
      <c r="G22" s="74">
        <f t="shared" si="2"/>
        <v>95</v>
      </c>
      <c r="H22" s="65"/>
      <c r="I22" s="65"/>
      <c r="J22" s="74">
        <f t="shared" si="3"/>
        <v>95</v>
      </c>
      <c r="K22" s="65">
        <v>71</v>
      </c>
      <c r="L22" s="65">
        <v>17</v>
      </c>
      <c r="M22" s="65"/>
      <c r="N22" s="74">
        <f t="shared" si="4"/>
        <v>88</v>
      </c>
      <c r="O22" s="65"/>
      <c r="P22" s="65"/>
      <c r="Q22" s="74">
        <f t="shared" si="5"/>
        <v>88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71</v>
      </c>
      <c r="L25" s="66">
        <f t="shared" si="7"/>
        <v>17</v>
      </c>
      <c r="M25" s="66">
        <f t="shared" si="7"/>
        <v>0</v>
      </c>
      <c r="N25" s="67">
        <f t="shared" si="4"/>
        <v>88</v>
      </c>
      <c r="O25" s="66">
        <f t="shared" si="7"/>
        <v>0</v>
      </c>
      <c r="P25" s="66">
        <f t="shared" si="7"/>
        <v>0</v>
      </c>
      <c r="Q25" s="67">
        <f t="shared" si="5"/>
        <v>88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12410</v>
      </c>
      <c r="E40" s="438">
        <f>E17+E18+E19+E25+E38+E39</f>
        <v>572</v>
      </c>
      <c r="F40" s="438">
        <f aca="true" t="shared" si="13" ref="F40:R40">F17+F18+F19+F25+F38+F39</f>
        <v>234</v>
      </c>
      <c r="G40" s="438">
        <f t="shared" si="13"/>
        <v>12748</v>
      </c>
      <c r="H40" s="438">
        <f t="shared" si="13"/>
        <v>0</v>
      </c>
      <c r="I40" s="438">
        <f t="shared" si="13"/>
        <v>0</v>
      </c>
      <c r="J40" s="438">
        <f t="shared" si="13"/>
        <v>12748</v>
      </c>
      <c r="K40" s="438">
        <f t="shared" si="13"/>
        <v>6948</v>
      </c>
      <c r="L40" s="438">
        <f t="shared" si="13"/>
        <v>704</v>
      </c>
      <c r="M40" s="438">
        <f t="shared" si="13"/>
        <v>207</v>
      </c>
      <c r="N40" s="438">
        <f t="shared" si="13"/>
        <v>7445</v>
      </c>
      <c r="O40" s="438">
        <f t="shared" si="13"/>
        <v>0</v>
      </c>
      <c r="P40" s="438">
        <f t="shared" si="13"/>
        <v>0</v>
      </c>
      <c r="Q40" s="438">
        <f t="shared" si="13"/>
        <v>7445</v>
      </c>
      <c r="R40" s="438">
        <f t="shared" si="13"/>
        <v>5303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781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9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01.01.2014-31.12.2014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74</v>
      </c>
      <c r="D21" s="108"/>
      <c r="E21" s="120">
        <f t="shared" si="0"/>
        <v>74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1332</v>
      </c>
      <c r="D24" s="119">
        <f>SUM(D25:D27)</f>
        <v>1332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1332</v>
      </c>
      <c r="D27" s="108">
        <v>1332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2385</f>
        <v>2385</v>
      </c>
      <c r="D28" s="108">
        <v>2385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19</v>
      </c>
      <c r="D29" s="108">
        <v>19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89</v>
      </c>
      <c r="D32" s="108">
        <v>89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132</v>
      </c>
      <c r="D33" s="105">
        <f>SUM(D34:D37)</f>
        <v>132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132</v>
      </c>
      <c r="D35" s="108">
        <v>132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41</v>
      </c>
      <c r="D38" s="105">
        <f>SUM(D39:D42)</f>
        <v>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41</v>
      </c>
      <c r="D42" s="108">
        <v>41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3998</v>
      </c>
      <c r="D43" s="104">
        <f>D24+D28+D29+D31+D30+D32+D33+D38</f>
        <v>3998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4072</v>
      </c>
      <c r="D44" s="103">
        <f>D43+D21+D19+D9</f>
        <v>3998</v>
      </c>
      <c r="E44" s="118">
        <f>E43+E21+E19+E9</f>
        <v>74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765</v>
      </c>
      <c r="D56" s="103">
        <f>D57+D59</f>
        <v>0</v>
      </c>
      <c r="E56" s="119">
        <f t="shared" si="1"/>
        <v>765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765</v>
      </c>
      <c r="D57" s="108"/>
      <c r="E57" s="119">
        <f t="shared" si="1"/>
        <v>765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C65</f>
        <v>197</v>
      </c>
      <c r="D64" s="108"/>
      <c r="E64" s="119">
        <f t="shared" si="1"/>
        <v>197</v>
      </c>
      <c r="F64" s="110"/>
    </row>
    <row r="65" spans="1:6" ht="12">
      <c r="A65" s="396" t="s">
        <v>709</v>
      </c>
      <c r="B65" s="397" t="s">
        <v>710</v>
      </c>
      <c r="C65" s="109">
        <v>197</v>
      </c>
      <c r="D65" s="109"/>
      <c r="E65" s="119">
        <f t="shared" si="1"/>
        <v>197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962</v>
      </c>
      <c r="D66" s="103">
        <f>D52+D56+D61+D62+D63+D64</f>
        <v>0</v>
      </c>
      <c r="E66" s="119">
        <f t="shared" si="1"/>
        <v>962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134</v>
      </c>
      <c r="D68" s="108"/>
      <c r="E68" s="119">
        <f t="shared" si="1"/>
        <v>134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743</v>
      </c>
      <c r="D75" s="103">
        <f>D76+D78</f>
        <v>743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743</v>
      </c>
      <c r="D76" s="108">
        <v>743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288</v>
      </c>
      <c r="D80" s="103">
        <f>SUM(D81:D84)</f>
        <v>288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288</v>
      </c>
      <c r="D83" s="108">
        <v>288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3119</v>
      </c>
      <c r="D85" s="104">
        <f>SUM(D86:D90)+D94</f>
        <v>3119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98</v>
      </c>
      <c r="D86" s="108">
        <v>98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2828</v>
      </c>
      <c r="D87" s="108">
        <v>2828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5</v>
      </c>
      <c r="D88" s="108">
        <v>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123</v>
      </c>
      <c r="D89" s="108">
        <v>123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20</v>
      </c>
      <c r="D93" s="108">
        <v>20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45</v>
      </c>
      <c r="D94" s="108">
        <v>45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38</v>
      </c>
      <c r="D95" s="108">
        <v>38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4188</v>
      </c>
      <c r="D96" s="104">
        <f>D85+D80+D75+D71+D95</f>
        <v>4188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5284</v>
      </c>
      <c r="D97" s="104">
        <f>D96+D68+D66</f>
        <v>4188</v>
      </c>
      <c r="E97" s="104">
        <f>E96+E68+E66</f>
        <v>1096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01.01.2014-31.12.2014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865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1488</v>
      </c>
      <c r="D28" s="108">
        <v>1488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1488</v>
      </c>
      <c r="D43" s="104">
        <f>D24+D28+D29+D31+D30+D32+D33+D38</f>
        <v>1488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1488</v>
      </c>
      <c r="D44" s="103">
        <f>D43+D21+D19+D9</f>
        <v>1488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867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01.01.2014-31.12.2014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866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452</v>
      </c>
      <c r="D28" s="108">
        <v>452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452</v>
      </c>
      <c r="D43" s="104">
        <f>D24+D28+D29+D31+D30+D32+D33+D38</f>
        <v>452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452</v>
      </c>
      <c r="D44" s="103">
        <f>D43+D21+D19+D9</f>
        <v>452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9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01.01.2014-31.12.2014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869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42</v>
      </c>
      <c r="D85" s="104">
        <f>SUM(D86:D90)+D94</f>
        <v>42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42</v>
      </c>
      <c r="D87" s="108">
        <v>42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42</v>
      </c>
      <c r="D96" s="104">
        <f>D85+D80+D75+D71+D95</f>
        <v>42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42</v>
      </c>
      <c r="D97" s="104">
        <f>D96+D68+D66</f>
        <v>42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2015-01-30T09:10:46Z</cp:lastPrinted>
  <dcterms:created xsi:type="dcterms:W3CDTF">2000-06-29T12:02:40Z</dcterms:created>
  <dcterms:modified xsi:type="dcterms:W3CDTF">2015-01-30T11:28:36Z</dcterms:modified>
  <cp:category/>
  <cp:version/>
  <cp:contentType/>
  <cp:contentStatus/>
</cp:coreProperties>
</file>