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<sst xmlns="http://schemas.openxmlformats.org/spreadsheetml/2006/main" count="1096" uniqueCount="909">
  <si>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</si>
  <si>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</si>
  <si>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</si>
  <si>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</si>
  <si>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</si>
  <si>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</si>
  <si>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</si>
  <si>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</si>
  <si>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</si>
  <si>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</si>
  <si>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</si>
  <si>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</si>
  <si>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</si>
  <si>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</si>
  <si>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</si>
  <si>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</si>
  <si>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</si>
  <si>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</si>
  <si>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</si>
  <si>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</si>
  <si>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</si>
  <si>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</si>
  <si>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</si>
  <si>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</si>
  <si>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</si>
  <si>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</si>
  <si>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</si>
  <si>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</si>
  <si>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</si>
  <si>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</si>
  <si>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</si>
  <si>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</si>
  <si>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</si>
  <si>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</si>
  <si>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</si>
  <si>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</si>
  <si>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</si>
  <si>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</si>
  <si>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</si>
  <si>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</si>
  <si>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</si>
  <si>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</si>
  <si>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</si>
  <si>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</si>
  <si>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</si>
  <si>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</si>
  <si>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</si>
  <si>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</si>
  <si>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</si>
  <si>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</si>
  <si>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</si>
  <si>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</si>
  <si>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</si>
  <si>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</si>
  <si>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</si>
  <si>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</si>
  <si>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</si>
  <si>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</si>
  <si>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</si>
  <si>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</si>
  <si>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</si>
  <si>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</si>
  <si>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</si>
  <si>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</si>
  <si>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</si>
  <si>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</si>
  <si>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</si>
  <si>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</si>
  <si>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</si>
  <si>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</si>
  <si>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</si>
  <si>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</si>
  <si>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</si>
  <si>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</si>
  <si>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</si>
  <si>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</si>
  <si>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</si>
  <si>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</si>
  <si>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</si>
  <si>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</si>
  <si>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</si>
  <si>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</si>
  <si>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</si>
  <si>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</si>
  <si>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</si>
  <si>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</si>
  <si>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</si>
  <si>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</si>
  <si>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</si>
  <si>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</si>
  <si>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</si>
  <si>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</si>
  <si>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</si>
  <si>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</si>
  <si>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</si>
  <si>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</si>
  <si>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</si>
  <si>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</si>
  <si>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</si>
  <si>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</si>
  <si>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</si>
  <si>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</si>
  <si>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</si>
  <si>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</si>
  <si>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</si>
  <si>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</si>
  <si>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</si>
  <si>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</si>
  <si>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</si>
  <si>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</si>
  <si>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</si>
  <si>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</si>
  <si>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</si>
  <si>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</si>
  <si>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</si>
  <si>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</si>
  <si>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</si>
  <si>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</si>
  <si>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</si>
  <si>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</si>
  <si>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</si>
  <si>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</si>
  <si>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</si>
  <si>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</si>
  <si>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</si>
  <si>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</si>
  <si>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</si>
  <si>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</si>
  <si>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</si>
  <si>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</si>
  <si>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</si>
  <si>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</si>
  <si>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</si>
  <si>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</si>
  <si>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</si>
  <si>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</si>
  <si>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</si>
  <si>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</si>
  <si>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</si>
  <si>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</si>
  <si>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</si>
  <si>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</si>
  <si>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</si>
  <si>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</si>
  <si>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</si>
  <si>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</si>
  <si>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</si>
  <si>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</si>
  <si>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</si>
  <si>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</si>
  <si>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</si>
  <si>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</si>
  <si>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</si>
  <si>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</si>
  <si>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</si>
  <si>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</si>
  <si>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</si>
  <si>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</si>
  <si>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</si>
  <si>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</si>
  <si>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</si>
  <si>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</si>
  <si>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</si>
  <si>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</si>
  <si>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</si>
  <si>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</si>
  <si>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</si>
  <si>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</si>
  <si>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</si>
  <si>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</si>
  <si>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</si>
  <si>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</si>
  <si>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</si>
  <si>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</si>
  <si>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</si>
  <si>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</si>
  <si>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</si>
  <si>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</si>
  <si>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</si>
  <si>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</si>
  <si>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</si>
  <si>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</si>
  <si>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</si>
  <si>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</si>
  <si>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</si>
  <si>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</si>
  <si>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</si>
  <si>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</si>
  <si>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</si>
  <si>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</si>
  <si>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</si>
  <si>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</si>
  <si>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</si>
  <si>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</si>
  <si>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</si>
  <si>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</si>
  <si>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</si>
  <si>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</si>
  <si>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</si>
  <si>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</si>
  <si>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</si>
  <si>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</si>
  <si>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</si>
  <si>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</si>
  <si>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</si>
  <si>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</si>
  <si>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</si>
  <si>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</si>
  <si>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</si>
  <si>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</si>
  <si>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</si>
  <si>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</si>
  <si>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</si>
  <si>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</si>
  <si>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</si>
  <si>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</si>
  <si>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</si>
  <si>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</si>
  <si>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</si>
  <si>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</si>
  <si>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</si>
  <si>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</si>
  <si>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</si>
  <si>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</si>
  <si>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</si>
  <si>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</si>
  <si>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</si>
  <si>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</si>
  <si>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</si>
  <si>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</si>
  <si>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</si>
  <si>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</si>
  <si>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</si>
  <si>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</si>
  <si>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</si>
  <si>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</si>
  <si>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</si>
  <si>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</si>
  <si>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</si>
  <si>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</si>
  <si>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</si>
  <si>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</si>
  <si>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</si>
  <si>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</si>
  <si>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</si>
  <si>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</si>
  <si>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</si>
  <si>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</si>
  <si>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</si>
  <si>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</si>
  <si>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</si>
  <si>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</si>
  <si>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</si>
  <si>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</si>
  <si>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</si>
  <si>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</si>
  <si>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</si>
  <si>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</si>
  <si>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</si>
  <si>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</si>
  <si>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</si>
  <si>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</si>
  <si>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</si>
  <si>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</si>
  <si>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</si>
  <si>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</si>
  <si>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</si>
  <si>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</si>
  <si>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</si>
  <si>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</si>
  <si>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</si>
  <si>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</si>
  <si>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</si>
  <si>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</si>
  <si>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</si>
  <si>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</si>
  <si>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</si>
  <si>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</si>
  <si>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</si>
  <si>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</si>
  <si>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</si>
  <si>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</si>
  <si>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</si>
  <si>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</si>
  <si>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</si>
  <si>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</si>
  <si>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</si>
  <si>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</si>
  <si>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</si>
  <si>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</si>
  <si>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</si>
  <si>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</si>
  <si>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</si>
  <si>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</si>
  <si>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</si>
  <si>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</si>
  <si>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</si>
  <si>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</si>
  <si>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</si>
  <si>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</si>
  <si>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</si>
  <si>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</si>
  <si>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</si>
  <si>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</si>
  <si>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</si>
  <si>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</si>
  <si>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</si>
  <si>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</si>
  <si>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</si>
  <si>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</si>
  <si>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</si>
  <si>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</si>
  <si>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</si>
  <si>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</si>
  <si>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</si>
  <si>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</si>
  <si>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</si>
  <si>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</si>
  <si>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</si>
  <si>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</si>
  <si>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</si>
  <si>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</si>
  <si>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</si>
  <si>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</si>
  <si>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</si>
  <si>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</si>
  <si>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</si>
  <si>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</si>
  <si>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</si>
  <si>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</si>
  <si>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</si>
  <si>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</si>
  <si>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</si>
  <si>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</si>
  <si>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</si>
  <si>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</si>
  <si>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</si>
  <si>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</si>
  <si>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</si>
  <si>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</si>
  <si>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</si>
  <si>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</si>
  <si>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</si>
  <si>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</si>
  <si>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</si>
  <si>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</si>
  <si>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</si>
  <si>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</si>
  <si>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</si>
  <si>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</si>
  <si>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</si>
  <si>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</si>
  <si>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</si>
  <si>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</si>
  <si>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</si>
  <si>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</si>
  <si>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</si>
  <si>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</si>
  <si>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</si>
  <si>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</si>
  <si>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</si>
  <si>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</si>
  <si>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</si>
  <si>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</si>
  <si>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</si>
  <si>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</si>
  <si>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</si>
  <si>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</si>
  <si>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</si>
  <si>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</si>
  <si>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</si>
  <si>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</si>
  <si>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</si>
  <si>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</si>
  <si>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</si>
  <si>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</si>
  <si>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</si>
  <si>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</si>
  <si>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</si>
  <si>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</si>
  <si>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</si>
  <si>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</si>
  <si>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</si>
  <si>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</si>
  <si>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</si>
  <si>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</si>
  <si>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</si>
  <si>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</si>
  <si>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</si>
  <si>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</si>
  <si>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</si>
  <si>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</si>
  <si>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</si>
  <si>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</si>
  <si>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</si>
  <si>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</si>
  <si>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</si>
  <si>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</si>
  <si>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</si>
  <si>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</si>
  <si>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</si>
  <si>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</si>
  <si>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</si>
  <si>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</si>
  <si>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</si>
  <si>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</si>
  <si>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</si>
  <si>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</si>
  <si>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</si>
  <si>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</si>
  <si>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</si>
  <si>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</si>
  <si>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</si>
  <si>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</si>
  <si>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</si>
  <si>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</si>
  <si>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</si>
  <si>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</si>
  <si>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</si>
  <si>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</si>
  <si>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</si>
  <si>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</si>
  <si>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</si>
  <si>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</si>
  <si>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</si>
  <si>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</si>
  <si>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</si>
  <si>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</si>
  <si>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</si>
  <si>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</si>
  <si>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</si>
  <si>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</si>
  <si>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</si>
  <si>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</si>
  <si>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</si>
  <si>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</si>
  <si>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</si>
  <si>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</si>
  <si>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</si>
  <si>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</si>
  <si>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</si>
  <si>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</si>
  <si>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</si>
  <si>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</si>
  <si>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</si>
  <si>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</si>
  <si>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</si>
  <si>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</si>
  <si>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</si>
  <si>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</si>
  <si>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</si>
  <si>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</si>
  <si>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</si>
  <si>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</si>
  <si>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</si>
  <si>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</si>
  <si>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</si>
  <si>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</si>
  <si>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</si>
  <si>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</si>
  <si>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</si>
  <si>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</si>
  <si>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</si>
  <si>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</si>
  <si>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</si>
  <si>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</si>
  <si>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</si>
  <si>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</si>
  <si>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</si>
  <si>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</si>
  <si>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</si>
  <si>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</si>
  <si>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</si>
  <si>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</si>
  <si>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</si>
  <si>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</si>
  <si>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</si>
  <si>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</si>
  <si>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</si>
  <si>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</si>
  <si>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</si>
  <si>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</si>
  <si>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</si>
  <si>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</si>
  <si>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</si>
  <si>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</si>
  <si>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</si>
  <si>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</si>
  <si>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</si>
  <si>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</si>
  <si>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</si>
  <si>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</si>
  <si>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</si>
  <si>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</si>
  <si>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</si>
  <si>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</si>
  <si>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</si>
  <si>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</si>
  <si>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</si>
  <si>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</si>
  <si>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</si>
  <si>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</si>
  <si>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</si>
  <si>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</si>
  <si>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</si>
  <si>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</si>
  <si>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</si>
  <si>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</si>
  <si>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</si>
  <si>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</si>
  <si>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</si>
  <si>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</si>
  <si>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</si>
  <si>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</si>
  <si>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</si>
  <si>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</si>
  <si>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</si>
  <si>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</si>
  <si>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</si>
  <si>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</si>
  <si>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</si>
  <si>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</si>
  <si>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</si>
  <si>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</si>
  <si>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</si>
  <si>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</si>
  <si>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</si>
  <si>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</si>
  <si>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</si>
  <si>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</si>
  <si>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</si>
  <si>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</si>
  <si>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</si>
  <si>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</si>
  <si>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</si>
  <si>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</si>
  <si>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</si>
  <si>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</si>
  <si>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</si>
  <si>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</si>
  <si>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</si>
  <si>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</si>
  <si>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</si>
  <si>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</si>
  <si>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</si>
  <si>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</si>
  <si>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</si>
  <si>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</si>
  <si>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</si>
  <si>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</si>
  <si>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</si>
  <si>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</si>
  <si>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</si>
  <si>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</si>
  <si>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</si>
  <si>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</si>
  <si>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</si>
  <si>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</si>
  <si>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</si>
  <si>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</si>
  <si>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</si>
  <si>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</si>
  <si>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</si>
  <si>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</si>
  <si>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</si>
  <si>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</si>
  <si>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</si>
  <si>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</si>
  <si>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</si>
  <si>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</si>
  <si>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</si>
  <si>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</si>
  <si>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</si>
  <si>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</si>
  <si>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</si>
  <si>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</si>
  <si>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</si>
  <si>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</si>
  <si>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</si>
  <si>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</si>
  <si>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</si>
  <si>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</si>
  <si>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</si>
  <si>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</si>
  <si>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</si>
  <si>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</si>
  <si>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</si>
  <si>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</si>
  <si>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</si>
  <si>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</si>
  <si>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</si>
  <si>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</si>
  <si>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</si>
  <si>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</si>
  <si>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</si>
  <si>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</si>
  <si>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</si>
  <si>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</si>
  <si>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</si>
  <si>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</si>
  <si>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</si>
  <si>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</si>
  <si>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</si>
  <si>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</si>
  <si>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</si>
  <si>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</si>
  <si>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</si>
  <si>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</si>
  <si>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</si>
  <si>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</si>
  <si>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</si>
  <si>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</si>
  <si>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</si>
  <si>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</si>
  <si>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</si>
  <si>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</si>
  <si>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</si>
  <si>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</si>
  <si>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</si>
  <si>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</si>
  <si>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</si>
  <si>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</si>
  <si>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</si>
  <si>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</si>
  <si>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</si>
  <si>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</si>
  <si>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</si>
  <si>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</si>
  <si>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</si>
  <si>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</si>
  <si>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</si>
  <si>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</si>
  <si>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</si>
  <si>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</si>
  <si>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</si>
  <si>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</si>
  <si>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</si>
  <si>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</si>
  <si>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</si>
  <si>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</si>
  <si>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</si>
  <si>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</si>
  <si>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</si>
  <si>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</si>
  <si>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</si>
  <si>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</si>
  <si>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</si>
  <si>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</si>
  <si>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</si>
  <si>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</si>
  <si>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</si>
  <si>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</si>
  <si>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</si>
  <si>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</si>
  <si>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</si>
  <si>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</si>
  <si>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</si>
  <si>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</si>
  <si>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</si>
  <si>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</si>
  <si>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</si>
  <si>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</si>
  <si>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</si>
  <si>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</si>
  <si>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</si>
  <si>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</si>
  <si>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</si>
  <si>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</si>
  <si>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</si>
  <si>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</si>
  <si>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</si>
  <si>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</si>
  <si>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</si>
  <si>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</si>
  <si>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</si>
  <si>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</si>
  <si>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</si>
  <si>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</si>
  <si>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</si>
  <si>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</si>
  <si>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</si>
  <si>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</si>
  <si>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</si>
  <si>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</si>
  <si>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</si>
  <si>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</si>
  <si>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</si>
  <si>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</si>
  <si>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</si>
  <si>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</si>
  <si>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</si>
  <si>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</si>
  <si>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</si>
  <si>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</si>
  <si>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</si>
  <si>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</si>
  <si>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</si>
  <si>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</si>
  <si>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</si>
  <si>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</si>
  <si>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</si>
  <si>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</si>
  <si>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</si>
  <si>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</si>
  <si>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</si>
  <si>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</si>
  <si>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</si>
  <si>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</si>
  <si>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</si>
  <si>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</si>
  <si>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</si>
  <si>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</si>
  <si>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</si>
  <si>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</si>
  <si>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</si>
  <si>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</si>
  <si>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</si>
  <si>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</si>
  <si>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</si>
  <si>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</si>
  <si>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</si>
  <si>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</si>
  <si>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</si>
  <si>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</si>
  <si>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</si>
  <si>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</si>
  <si>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</si>
  <si>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</si>
  <si>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</si>
  <si>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</si>
  <si>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</si>
  <si>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</si>
  <si>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</si>
  <si>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</si>
  <si>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</si>
  <si>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</si>
  <si>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</si>
  <si>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</si>
  <si>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</si>
  <si>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</si>
  <si>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</si>
  <si>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</si>
  <si>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</si>
  <si>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</si>
  <si>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</si>
  <si>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</si>
  <si>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</si>
  <si>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</si>
  <si>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</si>
  <si>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</si>
  <si>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</si>
  <si>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</si>
  <si>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</si>
  <si>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</si>
  <si>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</si>
  <si>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</si>
  <si>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</si>
  <si>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</si>
  <si>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</si>
  <si>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</si>
  <si>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</si>
  <si>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</si>
  <si>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</si>
  <si>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</si>
  <si>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</si>
  <si>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</si>
  <si>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</si>
  <si>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</si>
  <si>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</si>
  <si>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</si>
  <si>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</si>
  <si>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</si>
  <si>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</si>
  <si>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</si>
  <si>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</si>
  <si>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</si>
  <si>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</si>
  <si>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</si>
  <si>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</si>
  <si>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</si>
  <si>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</si>
  <si>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</si>
  <si>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</si>
  <si>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</si>
  <si>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</si>
  <si>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</si>
  <si>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</si>
  <si>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</si>
  <si>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</si>
  <si>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</si>
  <si>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</si>
  <si>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</si>
  <si>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</si>
  <si>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</si>
  <si>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</si>
  <si>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</si>
  <si>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</si>
  <si>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</si>
  <si>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</si>
  <si>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</si>
  <si>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</si>
  <si>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</si>
  <si>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</si>
  <si>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</si>
  <si>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</si>
  <si>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</si>
  <si>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</si>
  <si>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</si>
  <si>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</si>
  <si>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</si>
  <si>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</si>
  <si>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</si>
  <si>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</si>
  <si>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</si>
  <si>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</si>
  <si>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</si>
  <si>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</si>
  <si>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</si>
  <si>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</si>
  <si>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</si>
  <si>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</si>
  <si>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</si>
  <si>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</si>
  <si>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</si>
  <si>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</si>
  <si>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</si>
  <si>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</si>
  <si>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</si>
  <si>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</si>
  <si>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</si>
  <si>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</si>
  <si>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</si>
  <si>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</si>
  <si>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</si>
  <si>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</si>
  <si>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</si>
  <si>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</si>
  <si>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</si>
  <si>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</si>
  <si>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</si>
  <si>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</si>
  <si>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</si>
  <si>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</si>
  <si>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</si>
  <si>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</si>
  <si>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</si>
  <si>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</si>
  <si>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</si>
  <si>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</si>
  <si>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</si>
  <si>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</si>
  <si>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</si>
  <si>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</si>
  <si>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</si>
  <si>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</si>
  <si>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</si>
  <si>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</si>
  <si>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</si>
  <si>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</si>
  <si>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</si>
  <si>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</si>
  <si>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</si>
  <si>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</si>
  <si>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</si>
  <si>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</si>
  <si>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</si>
  <si>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</si>
  <si>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</si>
  <si>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</si>
  <si>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</si>
  <si>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</si>
  <si>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</si>
  <si>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</si>
  <si>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</si>
  <si>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</si>
  <si>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</si>
  <si>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</si>
  <si>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</si>
  <si>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</si>
  <si>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</si>
  <si>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</si>
  <si>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</si>
  <si>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</si>
  <si>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</si>
  <si>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</si>
  <si>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</si>
  <si>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</si>
  <si>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</si>
  <si>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</si>
  <si>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</si>
  <si>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</si>
  <si>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</si>
  <si>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</si>
  <si>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</si>
  <si>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</si>
  <si>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</si>
  <si>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</si>
  <si>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</si>
  <si>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</si>
  <si>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</si>
  <si>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</si>
  <si>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 xml:space="preserve">/проф.А.Конарев, </t>
  </si>
  <si>
    <t>Стoйо Киприн/</t>
  </si>
  <si>
    <t xml:space="preserve">                       /проф.А.Конарев,Стойо Киприн/</t>
  </si>
  <si>
    <t>"КОРПОРАЦИЯ ЗА ТЕХНОЛОГИИ И ИНОВАЦИИ  СЪЕДИНЕНИЕ"АД СОФИЯ</t>
  </si>
  <si>
    <t>/Атлас Юнион ЕООД/</t>
  </si>
  <si>
    <t>Дата на съставяне: 28.02.2009</t>
  </si>
  <si>
    <t xml:space="preserve">Дата на съставяне:28.02.2009         </t>
  </si>
  <si>
    <t xml:space="preserve">Дата  на съставяне: 28.02.2009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</si>
</sst>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10" fillId="0" borderId="0" xfId="63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80">
      <selection activeCell="H103" sqref="H10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79" t="s">
        <v>1</v>
      </c>
      <c r="B3" s="580"/>
      <c r="C3" s="580"/>
      <c r="D3" s="580"/>
      <c r="E3" s="462" t="s">
        <v>904</v>
      </c>
      <c r="F3" s="217" t="s">
        <v>2</v>
      </c>
      <c r="G3" s="172"/>
      <c r="H3" s="461">
        <v>115086942</v>
      </c>
    </row>
    <row r="4" spans="1:8" ht="15">
      <c r="A4" s="579" t="s">
        <v>3</v>
      </c>
      <c r="B4" s="583"/>
      <c r="C4" s="583"/>
      <c r="D4" s="583"/>
      <c r="E4" s="504" t="s">
        <v>897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5881</v>
      </c>
      <c r="D11" s="151">
        <v>311</v>
      </c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12838</v>
      </c>
      <c r="D12" s="151">
        <v>2138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979</v>
      </c>
      <c r="D13" s="151">
        <v>760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652</v>
      </c>
      <c r="D14" s="151">
        <v>147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403</v>
      </c>
      <c r="D15" s="151">
        <v>414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51</v>
      </c>
      <c r="D16" s="151">
        <v>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654</v>
      </c>
      <c r="D17" s="151">
        <v>714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137</v>
      </c>
      <c r="D18" s="151">
        <v>163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21595</v>
      </c>
      <c r="D19" s="155">
        <f>SUM(D11:D18)</f>
        <v>4717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34972</v>
      </c>
      <c r="D20" s="151">
        <v>35294</v>
      </c>
      <c r="E20" s="237" t="s">
        <v>57</v>
      </c>
      <c r="F20" s="242" t="s">
        <v>58</v>
      </c>
      <c r="G20" s="158">
        <v>485</v>
      </c>
      <c r="H20" s="158">
        <v>783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4952</v>
      </c>
      <c r="H21" s="156">
        <f>SUM(H22:H24)</f>
        <v>5644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1105</v>
      </c>
      <c r="H22" s="152">
        <v>279</v>
      </c>
    </row>
    <row r="23" spans="1:13" ht="15">
      <c r="A23" s="235" t="s">
        <v>66</v>
      </c>
      <c r="B23" s="241" t="s">
        <v>67</v>
      </c>
      <c r="C23" s="151">
        <v>10</v>
      </c>
      <c r="D23" s="151">
        <v>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17</v>
      </c>
      <c r="D24" s="151">
        <v>35</v>
      </c>
      <c r="E24" s="237" t="s">
        <v>72</v>
      </c>
      <c r="F24" s="242" t="s">
        <v>73</v>
      </c>
      <c r="G24" s="152">
        <v>3847</v>
      </c>
      <c r="H24" s="152">
        <v>5365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5544</v>
      </c>
      <c r="H25" s="154">
        <f>H19+H20+H21</f>
        <v>6534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239</v>
      </c>
      <c r="D26" s="151">
        <v>280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266</v>
      </c>
      <c r="D27" s="155">
        <f>SUM(D23:D26)</f>
        <v>317</v>
      </c>
      <c r="E27" s="253" t="s">
        <v>83</v>
      </c>
      <c r="F27" s="242" t="s">
        <v>84</v>
      </c>
      <c r="G27" s="154">
        <f>SUM(G28:G30)</f>
        <v>5134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5585</v>
      </c>
      <c r="H28" s="152">
        <v>736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-451</v>
      </c>
      <c r="H29" s="316">
        <v>-1014</v>
      </c>
      <c r="M29" s="157"/>
    </row>
    <row r="30" spans="1:8" ht="15">
      <c r="A30" s="235" t="s">
        <v>90</v>
      </c>
      <c r="B30" s="241" t="s">
        <v>91</v>
      </c>
      <c r="C30" s="151">
        <v>460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23237</v>
      </c>
      <c r="H31" s="152">
        <v>24752</v>
      </c>
      <c r="M31" s="157"/>
    </row>
    <row r="32" spans="1:15" ht="15">
      <c r="A32" s="235" t="s">
        <v>98</v>
      </c>
      <c r="B32" s="250" t="s">
        <v>99</v>
      </c>
      <c r="C32" s="155">
        <f>C30+C31</f>
        <v>460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28371</v>
      </c>
      <c r="H33" s="154">
        <f>H27+H31+H32</f>
        <v>24474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1592</v>
      </c>
      <c r="D34" s="155">
        <f>SUM(D35:D38)</f>
        <v>650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97</v>
      </c>
      <c r="D35" s="151">
        <v>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55</v>
      </c>
      <c r="E36" s="237" t="s">
        <v>110</v>
      </c>
      <c r="F36" s="261" t="s">
        <v>111</v>
      </c>
      <c r="G36" s="154">
        <f>G25+G17+G33</f>
        <v>45915</v>
      </c>
      <c r="H36" s="154">
        <f>H25+H17+H33</f>
        <v>34008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242</v>
      </c>
      <c r="D37" s="151">
        <v>435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1236</v>
      </c>
      <c r="D38" s="151">
        <v>122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19028</v>
      </c>
      <c r="H39" s="158">
        <v>13788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464</v>
      </c>
      <c r="H43" s="152">
        <v>112</v>
      </c>
      <c r="M43" s="157"/>
    </row>
    <row r="44" spans="1:8" ht="15">
      <c r="A44" s="235" t="s">
        <v>132</v>
      </c>
      <c r="B44" s="264" t="s">
        <v>133</v>
      </c>
      <c r="C44" s="151"/>
      <c r="D44" s="151">
        <v>2</v>
      </c>
      <c r="E44" s="268" t="s">
        <v>134</v>
      </c>
      <c r="F44" s="242" t="s">
        <v>135</v>
      </c>
      <c r="G44" s="152">
        <v>508</v>
      </c>
      <c r="H44" s="152">
        <v>214</v>
      </c>
    </row>
    <row r="45" spans="1:15" ht="15">
      <c r="A45" s="235" t="s">
        <v>136</v>
      </c>
      <c r="B45" s="249" t="s">
        <v>137</v>
      </c>
      <c r="C45" s="155">
        <f>C34+C39+C44</f>
        <v>1592</v>
      </c>
      <c r="D45" s="155">
        <f>D34+D39+D44</f>
        <v>652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995</v>
      </c>
      <c r="H46" s="152">
        <v>767</v>
      </c>
    </row>
    <row r="47" spans="1:13" ht="15">
      <c r="A47" s="235" t="s">
        <v>143</v>
      </c>
      <c r="B47" s="241" t="s">
        <v>144</v>
      </c>
      <c r="C47" s="151"/>
      <c r="D47" s="151">
        <v>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1705</v>
      </c>
      <c r="D48" s="151">
        <v>345</v>
      </c>
      <c r="E48" s="237" t="s">
        <v>149</v>
      </c>
      <c r="F48" s="242" t="s">
        <v>150</v>
      </c>
      <c r="G48" s="152">
        <v>345</v>
      </c>
      <c r="H48" s="152">
        <v>199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2312</v>
      </c>
      <c r="H49" s="154">
        <f>SUM(H43:H48)</f>
        <v>1292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1716</v>
      </c>
      <c r="D51" s="155">
        <f>SUM(D47:D50)</f>
        <v>357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8</v>
      </c>
      <c r="E53" s="237" t="s">
        <v>164</v>
      </c>
      <c r="F53" s="245" t="s">
        <v>165</v>
      </c>
      <c r="G53" s="152">
        <v>5163</v>
      </c>
      <c r="H53" s="152">
        <v>3108</v>
      </c>
    </row>
    <row r="54" spans="1:8" ht="15">
      <c r="A54" s="235" t="s">
        <v>166</v>
      </c>
      <c r="B54" s="249" t="s">
        <v>167</v>
      </c>
      <c r="C54" s="151">
        <v>10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60611</v>
      </c>
      <c r="D55" s="155">
        <f>D19+D20+D21+D27+D32+D45+D51+D53+D54</f>
        <v>41356</v>
      </c>
      <c r="E55" s="237" t="s">
        <v>172</v>
      </c>
      <c r="F55" s="261" t="s">
        <v>173</v>
      </c>
      <c r="G55" s="154">
        <f>G49+G51+G52+G53+G54</f>
        <v>7475</v>
      </c>
      <c r="H55" s="154">
        <f>H49+H51+H52+H53+H54</f>
        <v>4400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624</v>
      </c>
      <c r="D58" s="151">
        <v>670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175</v>
      </c>
      <c r="D59" s="151">
        <v>36</v>
      </c>
      <c r="E59" s="251" t="s">
        <v>181</v>
      </c>
      <c r="F59" s="242" t="s">
        <v>182</v>
      </c>
      <c r="G59" s="152">
        <v>82</v>
      </c>
      <c r="H59" s="152">
        <v>36</v>
      </c>
      <c r="M59" s="157"/>
    </row>
    <row r="60" spans="1:8" ht="15">
      <c r="A60" s="235" t="s">
        <v>183</v>
      </c>
      <c r="B60" s="241" t="s">
        <v>184</v>
      </c>
      <c r="C60" s="151">
        <v>260</v>
      </c>
      <c r="D60" s="151">
        <v>209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4043</v>
      </c>
      <c r="D61" s="151">
        <v>3044</v>
      </c>
      <c r="E61" s="243" t="s">
        <v>189</v>
      </c>
      <c r="F61" s="272" t="s">
        <v>190</v>
      </c>
      <c r="G61" s="154">
        <f>SUM(G62:G68)</f>
        <v>5021</v>
      </c>
      <c r="H61" s="154">
        <f>SUM(H62:H68)</f>
        <v>4393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200</v>
      </c>
      <c r="H62" s="152">
        <v>177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80</v>
      </c>
      <c r="H63" s="152">
        <v>634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5102</v>
      </c>
      <c r="D64" s="155">
        <f>SUM(D58:D63)</f>
        <v>3959</v>
      </c>
      <c r="E64" s="237" t="s">
        <v>200</v>
      </c>
      <c r="F64" s="242" t="s">
        <v>201</v>
      </c>
      <c r="G64" s="152">
        <v>1738</v>
      </c>
      <c r="H64" s="152">
        <v>1833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399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1106</v>
      </c>
      <c r="H66" s="152">
        <v>959</v>
      </c>
    </row>
    <row r="67" spans="1:8" ht="15">
      <c r="A67" s="235" t="s">
        <v>207</v>
      </c>
      <c r="B67" s="241" t="s">
        <v>208</v>
      </c>
      <c r="C67" s="151"/>
      <c r="D67" s="151">
        <v>344</v>
      </c>
      <c r="E67" s="237" t="s">
        <v>209</v>
      </c>
      <c r="F67" s="242" t="s">
        <v>210</v>
      </c>
      <c r="G67" s="152">
        <v>521</v>
      </c>
      <c r="H67" s="152">
        <v>300</v>
      </c>
    </row>
    <row r="68" spans="1:8" ht="15">
      <c r="A68" s="235" t="s">
        <v>211</v>
      </c>
      <c r="B68" s="241" t="s">
        <v>212</v>
      </c>
      <c r="C68" s="151">
        <v>3331</v>
      </c>
      <c r="D68" s="151">
        <v>1871</v>
      </c>
      <c r="E68" s="237" t="s">
        <v>213</v>
      </c>
      <c r="F68" s="242" t="s">
        <v>214</v>
      </c>
      <c r="G68" s="152">
        <v>977</v>
      </c>
      <c r="H68" s="152">
        <v>472</v>
      </c>
    </row>
    <row r="69" spans="1:8" ht="15">
      <c r="A69" s="235" t="s">
        <v>215</v>
      </c>
      <c r="B69" s="241" t="s">
        <v>216</v>
      </c>
      <c r="C69" s="151">
        <v>139</v>
      </c>
      <c r="D69" s="151">
        <v>119</v>
      </c>
      <c r="E69" s="251" t="s">
        <v>78</v>
      </c>
      <c r="F69" s="242" t="s">
        <v>217</v>
      </c>
      <c r="G69" s="152">
        <v>1026</v>
      </c>
      <c r="H69" s="152">
        <v>1680</v>
      </c>
    </row>
    <row r="70" spans="1:8" ht="15">
      <c r="A70" s="235" t="s">
        <v>218</v>
      </c>
      <c r="B70" s="241" t="s">
        <v>219</v>
      </c>
      <c r="C70" s="151">
        <v>163</v>
      </c>
      <c r="D70" s="151">
        <v>1093</v>
      </c>
      <c r="E70" s="237" t="s">
        <v>220</v>
      </c>
      <c r="F70" s="242" t="s">
        <v>221</v>
      </c>
      <c r="G70" s="152"/>
      <c r="H70" s="152">
        <v>2</v>
      </c>
    </row>
    <row r="71" spans="1:18" ht="15">
      <c r="A71" s="235" t="s">
        <v>222</v>
      </c>
      <c r="B71" s="241" t="s">
        <v>223</v>
      </c>
      <c r="C71" s="151">
        <v>11</v>
      </c>
      <c r="D71" s="151">
        <v>44</v>
      </c>
      <c r="E71" s="253" t="s">
        <v>46</v>
      </c>
      <c r="F71" s="273" t="s">
        <v>224</v>
      </c>
      <c r="G71" s="161">
        <f>G59+G60+G61+G69+G70</f>
        <v>6129</v>
      </c>
      <c r="H71" s="161">
        <f>H59+H60+H61+H69+H70</f>
        <v>6111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261</v>
      </c>
      <c r="D72" s="151">
        <v>165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2106</v>
      </c>
      <c r="D74" s="151">
        <v>1270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6011</v>
      </c>
      <c r="D75" s="155">
        <f>SUM(D67:D74)</f>
        <v>4906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5921</v>
      </c>
      <c r="D78" s="155">
        <f>SUM(D79:D81)</f>
        <v>6335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6129</v>
      </c>
      <c r="H79" s="162">
        <f>H71+H74+H75+H76</f>
        <v>6111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5921</v>
      </c>
      <c r="D81" s="151">
        <v>6335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224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6145</v>
      </c>
      <c r="D84" s="155">
        <f>D83+D82+D78</f>
        <v>6426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114</v>
      </c>
      <c r="D87" s="151">
        <v>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531</v>
      </c>
      <c r="D88" s="151">
        <v>1572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650</v>
      </c>
      <c r="D91" s="155">
        <f>SUM(D87:D90)</f>
        <v>1623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28</v>
      </c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17936</v>
      </c>
      <c r="D93" s="155">
        <f>D64+D75+D84+D91+D92</f>
        <v>16951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78547</v>
      </c>
      <c r="D94" s="164">
        <f>D93+D55</f>
        <v>58307</v>
      </c>
      <c r="E94" s="449" t="s">
        <v>270</v>
      </c>
      <c r="F94" s="289" t="s">
        <v>271</v>
      </c>
      <c r="G94" s="165">
        <f>G36+G39+G55+G79</f>
        <v>78547</v>
      </c>
      <c r="H94" s="165">
        <f>H36+H39+H55+H79</f>
        <v>58307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906</v>
      </c>
      <c r="B98" s="432"/>
      <c r="C98" s="578" t="s">
        <v>381</v>
      </c>
      <c r="D98" s="578"/>
      <c r="E98" s="578"/>
      <c r="G98" s="428" t="s">
        <v>898</v>
      </c>
      <c r="H98" s="172"/>
      <c r="M98" s="157"/>
    </row>
    <row r="99" spans="3:8" ht="15" customHeight="1">
      <c r="C99" s="45"/>
      <c r="D99" s="1" t="s">
        <v>905</v>
      </c>
      <c r="G99" s="212" t="s">
        <v>159</v>
      </c>
      <c r="H99" s="425" t="s">
        <v>901</v>
      </c>
    </row>
    <row r="100" spans="1:8" ht="12.75">
      <c r="A100" s="173"/>
      <c r="B100" s="173"/>
      <c r="H100" s="169" t="s">
        <v>902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1">
      <selection activeCell="D44" sqref="D4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"КОРПОРАЦИЯ ЗА ТЕХНОЛОГИИ И ИНОВАЦИИ  СЪЕДИНЕНИЕ"АД СОФИЯ</v>
      </c>
      <c r="C2" s="586"/>
      <c r="D2" s="586"/>
      <c r="E2" s="586"/>
      <c r="F2" s="588" t="s">
        <v>2</v>
      </c>
      <c r="G2" s="588"/>
      <c r="H2" s="526">
        <f>'справка №1-БАЛАНС'!H3</f>
        <v>115086942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39813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2541</v>
      </c>
      <c r="D9" s="46">
        <v>2354</v>
      </c>
      <c r="E9" s="298" t="s">
        <v>284</v>
      </c>
      <c r="F9" s="549" t="s">
        <v>285</v>
      </c>
      <c r="G9" s="550">
        <v>4341</v>
      </c>
      <c r="H9" s="550">
        <v>3355</v>
      </c>
    </row>
    <row r="10" spans="1:8" ht="12">
      <c r="A10" s="298" t="s">
        <v>286</v>
      </c>
      <c r="B10" s="299" t="s">
        <v>287</v>
      </c>
      <c r="C10" s="46">
        <v>2493</v>
      </c>
      <c r="D10" s="46">
        <v>1790</v>
      </c>
      <c r="E10" s="298" t="s">
        <v>288</v>
      </c>
      <c r="F10" s="549" t="s">
        <v>289</v>
      </c>
      <c r="G10" s="550">
        <v>172</v>
      </c>
      <c r="H10" s="550">
        <v>166</v>
      </c>
    </row>
    <row r="11" spans="1:8" ht="12">
      <c r="A11" s="298" t="s">
        <v>290</v>
      </c>
      <c r="B11" s="299" t="s">
        <v>291</v>
      </c>
      <c r="C11" s="46">
        <v>553</v>
      </c>
      <c r="D11" s="46">
        <v>435</v>
      </c>
      <c r="E11" s="300" t="s">
        <v>292</v>
      </c>
      <c r="F11" s="549" t="s">
        <v>293</v>
      </c>
      <c r="G11" s="550">
        <v>765</v>
      </c>
      <c r="H11" s="550">
        <v>520</v>
      </c>
    </row>
    <row r="12" spans="1:8" ht="12">
      <c r="A12" s="298" t="s">
        <v>294</v>
      </c>
      <c r="B12" s="299" t="s">
        <v>295</v>
      </c>
      <c r="C12" s="46">
        <v>2864</v>
      </c>
      <c r="D12" s="46">
        <v>2030</v>
      </c>
      <c r="E12" s="300" t="s">
        <v>78</v>
      </c>
      <c r="F12" s="549" t="s">
        <v>296</v>
      </c>
      <c r="G12" s="550">
        <v>9760</v>
      </c>
      <c r="H12" s="550">
        <v>32459</v>
      </c>
    </row>
    <row r="13" spans="1:18" ht="12">
      <c r="A13" s="298" t="s">
        <v>297</v>
      </c>
      <c r="B13" s="299" t="s">
        <v>298</v>
      </c>
      <c r="C13" s="46">
        <v>581</v>
      </c>
      <c r="D13" s="46">
        <v>467</v>
      </c>
      <c r="E13" s="301" t="s">
        <v>51</v>
      </c>
      <c r="F13" s="551" t="s">
        <v>299</v>
      </c>
      <c r="G13" s="548">
        <f>SUM(G9:G12)</f>
        <v>15038</v>
      </c>
      <c r="H13" s="548">
        <f>SUM(H9:H12)</f>
        <v>36500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893</v>
      </c>
      <c r="D14" s="46">
        <v>669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-779</v>
      </c>
      <c r="D15" s="47">
        <v>-605</v>
      </c>
      <c r="E15" s="296" t="s">
        <v>304</v>
      </c>
      <c r="F15" s="554" t="s">
        <v>305</v>
      </c>
      <c r="G15" s="550">
        <v>65</v>
      </c>
      <c r="H15" s="550">
        <v>20</v>
      </c>
    </row>
    <row r="16" spans="1:8" ht="12">
      <c r="A16" s="298" t="s">
        <v>306</v>
      </c>
      <c r="B16" s="299" t="s">
        <v>307</v>
      </c>
      <c r="C16" s="47">
        <v>714</v>
      </c>
      <c r="D16" s="47">
        <v>595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9860</v>
      </c>
      <c r="D19" s="49">
        <f>SUM(D9:D15)+D16</f>
        <v>7735</v>
      </c>
      <c r="E19" s="304" t="s">
        <v>316</v>
      </c>
      <c r="F19" s="552" t="s">
        <v>317</v>
      </c>
      <c r="G19" s="550">
        <v>209</v>
      </c>
      <c r="H19" s="550">
        <v>222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12</v>
      </c>
      <c r="H20" s="550">
        <v>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3744</v>
      </c>
      <c r="H21" s="550">
        <v>112</v>
      </c>
    </row>
    <row r="22" spans="1:8" ht="24">
      <c r="A22" s="304" t="s">
        <v>323</v>
      </c>
      <c r="B22" s="305" t="s">
        <v>324</v>
      </c>
      <c r="C22" s="46">
        <v>275</v>
      </c>
      <c r="D22" s="46">
        <v>260</v>
      </c>
      <c r="E22" s="304" t="s">
        <v>325</v>
      </c>
      <c r="F22" s="552" t="s">
        <v>326</v>
      </c>
      <c r="G22" s="550">
        <v>4</v>
      </c>
      <c r="H22" s="550"/>
    </row>
    <row r="23" spans="1:8" ht="24">
      <c r="A23" s="298" t="s">
        <v>327</v>
      </c>
      <c r="B23" s="305" t="s">
        <v>328</v>
      </c>
      <c r="C23" s="46">
        <v>3575</v>
      </c>
      <c r="D23" s="46">
        <v>21</v>
      </c>
      <c r="E23" s="298" t="s">
        <v>329</v>
      </c>
      <c r="F23" s="552" t="s">
        <v>330</v>
      </c>
      <c r="G23" s="550">
        <v>20718</v>
      </c>
      <c r="H23" s="550">
        <v>7104</v>
      </c>
    </row>
    <row r="24" spans="1:18" ht="12">
      <c r="A24" s="298" t="s">
        <v>331</v>
      </c>
      <c r="B24" s="305" t="s">
        <v>332</v>
      </c>
      <c r="C24" s="46">
        <v>6</v>
      </c>
      <c r="D24" s="46">
        <v>6</v>
      </c>
      <c r="E24" s="301" t="s">
        <v>103</v>
      </c>
      <c r="F24" s="554" t="s">
        <v>333</v>
      </c>
      <c r="G24" s="548">
        <f>SUM(G19:G23)</f>
        <v>24687</v>
      </c>
      <c r="H24" s="548">
        <f>SUM(H19:H23)</f>
        <v>7444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445</v>
      </c>
      <c r="D25" s="46">
        <v>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4301</v>
      </c>
      <c r="D26" s="49">
        <f>SUM(D22:D25)</f>
        <v>321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14161</v>
      </c>
      <c r="D28" s="50">
        <f>D26+D19</f>
        <v>8056</v>
      </c>
      <c r="E28" s="127" t="s">
        <v>338</v>
      </c>
      <c r="F28" s="554" t="s">
        <v>339</v>
      </c>
      <c r="G28" s="548">
        <f>G13+G15+G24</f>
        <v>39790</v>
      </c>
      <c r="H28" s="548">
        <f>H13+H15+H24</f>
        <v>43964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25629</v>
      </c>
      <c r="D30" s="50">
        <f>IF((H28-D28)&gt;0,H28-D28,0)</f>
        <v>35908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14161</v>
      </c>
      <c r="D33" s="49">
        <f>D28+D31+D32</f>
        <v>8056</v>
      </c>
      <c r="E33" s="127" t="s">
        <v>352</v>
      </c>
      <c r="F33" s="554" t="s">
        <v>353</v>
      </c>
      <c r="G33" s="53">
        <f>G32+G31+G28</f>
        <v>39790</v>
      </c>
      <c r="H33" s="53">
        <f>H32+H31+H28</f>
        <v>43964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25629</v>
      </c>
      <c r="D34" s="50">
        <f>IF((H33-D33)&gt;0,H33-D33,0)</f>
        <v>35908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2055</v>
      </c>
      <c r="D35" s="49">
        <f>D36+D37+D38</f>
        <v>3155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50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2055</v>
      </c>
      <c r="D37" s="430">
        <v>3105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23574</v>
      </c>
      <c r="D39" s="460">
        <f>+IF((H33-D33-D35)&gt;0,H33-D33-D35,0)</f>
        <v>32753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337</v>
      </c>
      <c r="D40" s="51">
        <v>8001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23237</v>
      </c>
      <c r="D41" s="52">
        <f>IF(H39=0,IF(D39-D40&gt;0,D39-D40+H40,0),IF(H39-H40&lt;0,H40-H39+D39,0))</f>
        <v>24752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39790</v>
      </c>
      <c r="D42" s="53">
        <f>D33+D35+D39</f>
        <v>43964</v>
      </c>
      <c r="E42" s="128" t="s">
        <v>379</v>
      </c>
      <c r="F42" s="129" t="s">
        <v>380</v>
      </c>
      <c r="G42" s="53">
        <f>G39+G33</f>
        <v>39790</v>
      </c>
      <c r="H42" s="53">
        <f>H39+H33</f>
        <v>43964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39872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905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5"/>
      <c r="E50" s="585"/>
      <c r="F50" s="585"/>
      <c r="G50" s="585"/>
      <c r="H50" s="585"/>
    </row>
    <row r="51" spans="1:8" ht="12">
      <c r="A51" s="564"/>
      <c r="B51" s="560"/>
      <c r="C51" s="428" t="s">
        <v>780</v>
      </c>
      <c r="D51" s="425" t="s">
        <v>901</v>
      </c>
      <c r="E51" s="560"/>
      <c r="F51" s="560"/>
      <c r="G51" s="563"/>
      <c r="H51" s="563"/>
    </row>
    <row r="52" spans="1:8" ht="25.5">
      <c r="A52" s="564"/>
      <c r="B52" s="560"/>
      <c r="C52" s="425"/>
      <c r="D52" s="169" t="s">
        <v>902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D55" sqref="D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  СЪЕДИНЕНИЕ"АД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7609</v>
      </c>
      <c r="D10" s="54">
        <v>4804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-5166</v>
      </c>
      <c r="D11" s="54">
        <v>-5971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2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-2384</v>
      </c>
      <c r="D13" s="54">
        <v>-2531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-363</v>
      </c>
      <c r="D14" s="54">
        <v>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-29</v>
      </c>
      <c r="D15" s="54">
        <v>-189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</v>
      </c>
      <c r="D16" s="54">
        <v>52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-55</v>
      </c>
      <c r="D17" s="54">
        <v>-33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-5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-1978</v>
      </c>
      <c r="D19" s="54">
        <v>-552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-2368</v>
      </c>
      <c r="D20" s="55">
        <f>SUM(D10:D19)</f>
        <v>-4372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-248</v>
      </c>
      <c r="D22" s="54">
        <v>-105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830</v>
      </c>
      <c r="D23" s="54">
        <v>1563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-359</v>
      </c>
      <c r="D24" s="54">
        <v>-556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132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-99</v>
      </c>
      <c r="D27" s="54">
        <v>-161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10</v>
      </c>
      <c r="D28" s="54">
        <v>780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227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277</v>
      </c>
      <c r="D32" s="55">
        <f>SUM(D22:D31)</f>
        <v>1773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187</v>
      </c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1611</v>
      </c>
      <c r="D36" s="54">
        <v>922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-916</v>
      </c>
      <c r="D37" s="54">
        <v>-1074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-8</v>
      </c>
      <c r="D38" s="54">
        <v>-47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-10</v>
      </c>
      <c r="D39" s="54">
        <v>-5</v>
      </c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>
        <v>2</v>
      </c>
      <c r="E40" s="130"/>
      <c r="F40" s="130"/>
    </row>
    <row r="41" spans="1:8" ht="12">
      <c r="A41" s="332" t="s">
        <v>445</v>
      </c>
      <c r="B41" s="333" t="s">
        <v>446</v>
      </c>
      <c r="C41" s="54">
        <v>64</v>
      </c>
      <c r="D41" s="54">
        <v>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925</v>
      </c>
      <c r="D42" s="55">
        <f>SUM(D34:D41)</f>
        <v>816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-1166</v>
      </c>
      <c r="D43" s="55">
        <f>D42+D32+D20</f>
        <v>-1783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1816</v>
      </c>
      <c r="D44" s="132">
        <v>3406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650</v>
      </c>
      <c r="D45" s="55">
        <f>D44+D43</f>
        <v>1623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650</v>
      </c>
      <c r="D46" s="56">
        <v>1623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5">
      <c r="A51" s="318"/>
      <c r="B51" s="1" t="s">
        <v>905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90"/>
      <c r="D52" s="590"/>
      <c r="G52" s="133"/>
      <c r="H52" s="133"/>
    </row>
    <row r="53" spans="1:8" ht="12">
      <c r="A53" s="318"/>
      <c r="B53" s="318" t="s">
        <v>903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zoomScalePageLayoutView="0" workbookViewId="0" topLeftCell="A7">
      <selection activeCell="N30" sqref="N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"КОРПОРАЦИЯ ЗА ТЕХНОЛОГИИ И ИНОВАЦИИ  СЪЕДИНЕНИЕ"АД СОФИЯ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39813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783</v>
      </c>
      <c r="F11" s="58">
        <f>'справка №1-БАЛАНС'!H22</f>
        <v>279</v>
      </c>
      <c r="G11" s="58">
        <f>'справка №1-БАЛАНС'!H23</f>
        <v>0</v>
      </c>
      <c r="H11" s="60">
        <v>5365</v>
      </c>
      <c r="I11" s="58">
        <f>'справка №1-БАЛАНС'!H28+'справка №1-БАЛАНС'!H31</f>
        <v>25488</v>
      </c>
      <c r="J11" s="58">
        <f>'справка №1-БАЛАНС'!H29+'справка №1-БАЛАНС'!H32</f>
        <v>-1014</v>
      </c>
      <c r="K11" s="60"/>
      <c r="L11" s="344">
        <f>SUM(C11:K11)</f>
        <v>34008</v>
      </c>
      <c r="M11" s="58">
        <f>'справка №1-БАЛАНС'!H39</f>
        <v>13788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783</v>
      </c>
      <c r="F15" s="61">
        <f t="shared" si="2"/>
        <v>279</v>
      </c>
      <c r="G15" s="61">
        <f t="shared" si="2"/>
        <v>0</v>
      </c>
      <c r="H15" s="61">
        <f t="shared" si="2"/>
        <v>5365</v>
      </c>
      <c r="I15" s="61">
        <f t="shared" si="2"/>
        <v>25488</v>
      </c>
      <c r="J15" s="61">
        <f t="shared" si="2"/>
        <v>-1014</v>
      </c>
      <c r="K15" s="61">
        <f t="shared" si="2"/>
        <v>0</v>
      </c>
      <c r="L15" s="344">
        <f t="shared" si="1"/>
        <v>34008</v>
      </c>
      <c r="M15" s="61">
        <f t="shared" si="2"/>
        <v>13788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23237</v>
      </c>
      <c r="J16" s="345">
        <f>+'справка №1-БАЛАНС'!G32</f>
        <v>0</v>
      </c>
      <c r="K16" s="60"/>
      <c r="L16" s="344">
        <f t="shared" si="1"/>
        <v>23237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826</v>
      </c>
      <c r="G17" s="62">
        <f t="shared" si="3"/>
        <v>0</v>
      </c>
      <c r="H17" s="62">
        <f t="shared" si="3"/>
        <v>0</v>
      </c>
      <c r="I17" s="62">
        <f t="shared" si="3"/>
        <v>-9826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826</v>
      </c>
      <c r="G19" s="60"/>
      <c r="H19" s="60"/>
      <c r="I19" s="60">
        <v>-9826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-563</v>
      </c>
      <c r="J20" s="60">
        <v>563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-298</v>
      </c>
      <c r="F28" s="60"/>
      <c r="G28" s="60"/>
      <c r="H28" s="60">
        <v>-1518</v>
      </c>
      <c r="I28" s="60">
        <v>-10077</v>
      </c>
      <c r="J28" s="60">
        <v>563</v>
      </c>
      <c r="K28" s="60"/>
      <c r="L28" s="344">
        <f t="shared" si="1"/>
        <v>-11330</v>
      </c>
      <c r="M28" s="60">
        <v>5240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485</v>
      </c>
      <c r="F29" s="59">
        <f t="shared" si="6"/>
        <v>1105</v>
      </c>
      <c r="G29" s="59">
        <f t="shared" si="6"/>
        <v>0</v>
      </c>
      <c r="H29" s="59">
        <f t="shared" si="6"/>
        <v>3847</v>
      </c>
      <c r="I29" s="59">
        <f t="shared" si="6"/>
        <v>28259</v>
      </c>
      <c r="J29" s="59">
        <f t="shared" si="6"/>
        <v>112</v>
      </c>
      <c r="K29" s="59">
        <f t="shared" si="6"/>
        <v>0</v>
      </c>
      <c r="L29" s="344">
        <f t="shared" si="1"/>
        <v>45915</v>
      </c>
      <c r="M29" s="59">
        <f t="shared" si="6"/>
        <v>19028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485</v>
      </c>
      <c r="F32" s="59">
        <f t="shared" si="7"/>
        <v>1105</v>
      </c>
      <c r="G32" s="59">
        <f t="shared" si="7"/>
        <v>0</v>
      </c>
      <c r="H32" s="59">
        <f t="shared" si="7"/>
        <v>3847</v>
      </c>
      <c r="I32" s="59">
        <f t="shared" si="7"/>
        <v>28259</v>
      </c>
      <c r="J32" s="59">
        <f t="shared" si="7"/>
        <v>112</v>
      </c>
      <c r="K32" s="59">
        <f t="shared" si="7"/>
        <v>0</v>
      </c>
      <c r="L32" s="344">
        <f t="shared" si="1"/>
        <v>45915</v>
      </c>
      <c r="M32" s="59">
        <f>M29+M30+M31</f>
        <v>19028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908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5">
      <c r="A39" s="536"/>
      <c r="B39" s="537"/>
      <c r="C39" s="538"/>
      <c r="D39" s="538"/>
      <c r="E39" s="1" t="s">
        <v>905</v>
      </c>
      <c r="F39" s="538"/>
      <c r="G39" s="538"/>
      <c r="H39" s="538"/>
      <c r="I39" s="538"/>
      <c r="J39" s="538"/>
      <c r="K39" s="538"/>
      <c r="L39" s="425" t="s">
        <v>901</v>
      </c>
      <c r="M39" s="348"/>
    </row>
    <row r="40" spans="1:13" ht="25.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902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"КОРПОРАЦИЯ ЗА ТЕХНОЛОГИИ И ИНОВАЦИИ  СЪЕДИНЕНИЕ"АД СОФИЯ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39813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3"/>
      <c r="L44" s="613"/>
      <c r="M44" s="613"/>
      <c r="N44" s="613"/>
      <c r="O44" s="602" t="s">
        <v>780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"КОРПОРАЦИЯ ЗА ТЕХНОЛОГИИ И ИНОВАЦИИ  СЪЕДИНЕНИЕ"АД СОФИЯ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39813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52" sqref="A5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"КОРПОРАЦИЯ ЗА ТЕХНОЛОГИИ И ИНОВАЦИИ  СЪЕДИНЕНИЕ"АД СОФИЯ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>
        <f>'справка №1-БАЛАНС'!E5</f>
        <v>39813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0">
      <selection activeCell="C169" sqref="C16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"КОРПОРАЦИЯ ЗА ТЕХНОЛОГИИ И ИНОВАЦИИ  СЪЕДИНЕНИЕ"АД СОФИЯ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>
        <f>'справка №1-БАЛАНС'!E5</f>
        <v>39813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mira</cp:lastModifiedBy>
  <cp:lastPrinted>2009-03-02T15:24:13Z</cp:lastPrinted>
  <dcterms:created xsi:type="dcterms:W3CDTF">2000-06-29T12:02:40Z</dcterms:created>
  <dcterms:modified xsi:type="dcterms:W3CDTF">2009-03-03T08:42:57Z</dcterms:modified>
  <cp:category/>
  <cp:version/>
  <cp:contentType/>
  <cp:contentStatus/>
</cp:coreProperties>
</file>