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<sst xmlns="http://schemas.openxmlformats.org/spreadsheetml/2006/main" count="4308" uniqueCount="1004">
  <si>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</si>
  <si>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</si>
  <si>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</si>
  <si>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</si>
  <si>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</si>
  <si>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</si>
  <si>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</si>
  <si>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</si>
  <si>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</si>
  <si>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</si>
  <si>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</si>
  <si>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</si>
  <si>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</si>
  <si>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</si>
  <si>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</si>
  <si>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</si>
  <si>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</si>
  <si>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</si>
  <si>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</si>
  <si>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</si>
  <si>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</si>
  <si>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</si>
  <si>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</si>
  <si>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</si>
  <si>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</si>
  <si>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</si>
  <si>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</si>
  <si>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</si>
  <si>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</si>
  <si>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</si>
  <si>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</si>
  <si>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</si>
  <si>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</si>
  <si>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</si>
  <si>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</si>
  <si>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</si>
  <si>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</si>
  <si>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</si>
  <si>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</si>
  <si>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</si>
  <si>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</si>
  <si>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</si>
  <si>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</si>
  <si>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</si>
  <si>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</si>
  <si>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</si>
  <si>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</si>
  <si>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</si>
  <si>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</si>
  <si>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</si>
  <si>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</si>
  <si>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</si>
  <si>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</si>
  <si>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</si>
  <si>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</si>
  <si>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</si>
  <si>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</si>
  <si>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</si>
  <si>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</si>
  <si>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</si>
  <si>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</si>
  <si>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</si>
  <si>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</si>
  <si>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</si>
  <si>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</si>
  <si>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</si>
  <si>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</si>
  <si>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</si>
  <si>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</si>
  <si>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</si>
  <si>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</si>
  <si>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</si>
  <si>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</si>
  <si>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</si>
  <si>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</si>
  <si>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</si>
  <si>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</si>
  <si>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</si>
  <si>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</si>
  <si>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</si>
  <si>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</si>
  <si>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</si>
  <si>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</si>
  <si>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</si>
  <si>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</si>
  <si>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</si>
  <si>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</si>
  <si>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</si>
  <si>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</si>
  <si>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</si>
  <si>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</si>
  <si>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</si>
  <si>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</si>
  <si>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</si>
  <si>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</si>
  <si>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</si>
  <si>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</si>
  <si>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</si>
  <si>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</si>
  <si>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</si>
  <si>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</si>
  <si>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</si>
  <si>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</si>
  <si>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</si>
  <si>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</si>
  <si>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</si>
  <si>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</si>
  <si>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</si>
  <si>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</si>
  <si>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</si>
  <si>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</si>
  <si>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</si>
  <si>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</si>
  <si>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</si>
  <si>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</si>
  <si>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</si>
  <si>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</si>
  <si>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</si>
  <si>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</si>
  <si>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</si>
  <si>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</si>
  <si>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</si>
  <si>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</si>
  <si>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</si>
  <si>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</si>
  <si>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</si>
  <si>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</si>
  <si>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</si>
  <si>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</si>
  <si>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</si>
  <si>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</si>
  <si>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</si>
  <si>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</si>
  <si>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</si>
  <si>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</si>
  <si>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</si>
  <si>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</si>
  <si>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</si>
  <si>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</si>
  <si>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</si>
  <si>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</si>
  <si>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</si>
  <si>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</si>
  <si>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</si>
  <si>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</si>
  <si>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</si>
  <si>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</si>
  <si>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</si>
  <si>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</si>
  <si>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</si>
  <si>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</si>
  <si>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</si>
  <si>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</si>
  <si>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</si>
  <si>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</si>
  <si>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</si>
  <si>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</si>
  <si>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</si>
  <si>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</si>
  <si>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</si>
  <si>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</si>
  <si>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</si>
  <si>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</si>
  <si>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</si>
  <si>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</si>
  <si>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</si>
  <si>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</si>
  <si>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</si>
  <si>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</si>
  <si>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</si>
  <si>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</si>
  <si>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</si>
  <si>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</si>
  <si>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</si>
  <si>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</si>
  <si>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</si>
  <si>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</si>
  <si>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</si>
  <si>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</si>
  <si>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</si>
  <si>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</si>
  <si>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</si>
  <si>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</si>
  <si>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</si>
  <si>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</si>
  <si>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</si>
  <si>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</si>
  <si>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</si>
  <si>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</si>
  <si>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</si>
  <si>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</si>
  <si>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</si>
  <si>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</si>
  <si>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</si>
  <si>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</si>
  <si>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</si>
  <si>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</si>
  <si>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</si>
  <si>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</si>
  <si>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</si>
  <si>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</si>
  <si>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</si>
  <si>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</si>
  <si>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</si>
  <si>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</si>
  <si>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</si>
  <si>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</si>
  <si>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</si>
  <si>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</si>
  <si>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</si>
  <si>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</si>
  <si>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</si>
  <si>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</si>
  <si>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</si>
  <si>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</si>
  <si>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</si>
  <si>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</si>
  <si>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</si>
  <si>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</si>
  <si>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</si>
  <si>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</si>
  <si>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</si>
  <si>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</si>
  <si>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</si>
  <si>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</si>
  <si>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</si>
  <si>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</si>
  <si>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</si>
  <si>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</si>
  <si>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</si>
  <si>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</si>
  <si>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</si>
  <si>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</si>
  <si>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</si>
  <si>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</si>
  <si>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</si>
  <si>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</si>
  <si>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</si>
  <si>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</si>
  <si>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</si>
  <si>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</si>
  <si>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</si>
  <si>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</si>
  <si>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</si>
  <si>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</si>
  <si>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</si>
  <si>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</si>
  <si>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</si>
  <si>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</si>
  <si>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</si>
  <si>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</si>
  <si>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</si>
  <si>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</si>
  <si>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</si>
  <si>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</si>
  <si>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</si>
  <si>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</si>
  <si>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</si>
  <si>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</si>
  <si>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</si>
  <si>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</si>
  <si>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</si>
  <si>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</si>
  <si>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</si>
  <si>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</si>
  <si>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</si>
  <si>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</si>
  <si>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</si>
  <si>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</si>
  <si>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</si>
  <si>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</si>
  <si>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</si>
  <si>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</si>
  <si>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</si>
  <si>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</si>
  <si>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</si>
  <si>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</si>
  <si>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</si>
  <si>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</si>
  <si>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</si>
  <si>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</si>
  <si>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</si>
  <si>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</si>
  <si>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</si>
  <si>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</si>
  <si>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</si>
  <si>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</si>
  <si>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</si>
  <si>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</si>
  <si>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</si>
  <si>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</si>
  <si>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</si>
  <si>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</si>
  <si>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</si>
  <si>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</si>
  <si>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</si>
  <si>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</si>
  <si>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</si>
  <si>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</si>
  <si>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</si>
  <si>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</si>
  <si>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</si>
  <si>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</si>
  <si>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</si>
  <si>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</si>
  <si>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</si>
  <si>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</si>
  <si>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</si>
  <si>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</si>
  <si>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</si>
  <si>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</si>
  <si>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</si>
  <si>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</si>
  <si>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</si>
  <si>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</si>
  <si>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</si>
  <si>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</si>
  <si>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</si>
  <si>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</si>
  <si>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</si>
  <si>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</si>
  <si>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</si>
  <si>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</si>
  <si>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</si>
  <si>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</si>
  <si>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</si>
  <si>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</si>
  <si>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</si>
  <si>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</si>
  <si>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</si>
  <si>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</si>
  <si>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</si>
  <si>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</si>
  <si>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</si>
  <si>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</si>
  <si>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</si>
  <si>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</si>
  <si>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</si>
  <si>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</si>
  <si>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</si>
  <si>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</si>
  <si>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</si>
  <si>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</si>
  <si>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</si>
  <si>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</si>
  <si>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</si>
  <si>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</si>
  <si>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</si>
  <si>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</si>
  <si>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</si>
  <si>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</si>
  <si>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</si>
  <si>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</si>
  <si>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</si>
  <si>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</si>
  <si>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</si>
  <si>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</si>
  <si>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</si>
  <si>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</si>
  <si>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</si>
  <si>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</si>
  <si>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</si>
  <si>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</si>
  <si>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</si>
  <si>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</si>
  <si>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</si>
  <si>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</si>
  <si>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</si>
  <si>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</si>
  <si>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</si>
  <si>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</si>
  <si>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</si>
  <si>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</si>
  <si>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</si>
  <si>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</si>
  <si>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</si>
  <si>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</si>
  <si>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</si>
  <si>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</si>
  <si>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</si>
  <si>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</si>
  <si>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</si>
  <si>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</si>
  <si>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</si>
  <si>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</si>
  <si>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</si>
  <si>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</si>
  <si>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</si>
  <si>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</si>
  <si>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</si>
  <si>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</si>
  <si>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</si>
  <si>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</si>
  <si>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</si>
  <si>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</si>
  <si>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</si>
  <si>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</si>
  <si>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</si>
  <si>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</si>
  <si>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</si>
  <si>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</si>
  <si>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</si>
  <si>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</si>
  <si>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</si>
  <si>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</si>
  <si>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</si>
  <si>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</si>
  <si>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</si>
  <si>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</si>
  <si>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</si>
  <si>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</si>
  <si>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</si>
  <si>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</si>
  <si>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</si>
  <si>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</si>
  <si>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</si>
  <si>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</si>
  <si>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</si>
  <si>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</si>
  <si>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</si>
  <si>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</si>
  <si>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</si>
  <si>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</si>
  <si>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</si>
  <si>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</si>
  <si>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</si>
  <si>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</si>
  <si>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</si>
  <si>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</si>
  <si>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</si>
  <si>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</si>
  <si>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</si>
  <si>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</si>
  <si>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</si>
  <si>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</si>
  <si>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</si>
  <si>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</si>
  <si>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</si>
  <si>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</si>
  <si>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</si>
  <si>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</si>
  <si>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</si>
  <si>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</si>
  <si>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</si>
  <si>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</si>
  <si>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</si>
  <si>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</si>
  <si>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</si>
  <si>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</si>
  <si>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</si>
  <si>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</si>
  <si>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</si>
  <si>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</si>
  <si>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</si>
  <si>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</si>
  <si>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</si>
  <si>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</si>
  <si>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</si>
  <si>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</si>
  <si>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</si>
  <si>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</si>
  <si>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</si>
  <si>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</si>
  <si>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</si>
  <si>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</si>
  <si>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</si>
  <si>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</si>
  <si>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</si>
  <si>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</si>
  <si>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</si>
  <si>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</si>
  <si>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</si>
  <si>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</si>
  <si>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</si>
  <si>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</si>
  <si>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</si>
  <si>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</si>
  <si>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</si>
  <si>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</si>
  <si>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</si>
  <si>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</si>
  <si>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</si>
  <si>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</si>
  <si>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</si>
  <si>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</si>
  <si>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</si>
  <si>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</si>
  <si>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</si>
  <si>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</si>
  <si>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</si>
  <si>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</si>
  <si>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</si>
  <si>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</si>
  <si>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</si>
  <si>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</si>
  <si>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</si>
  <si>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</si>
  <si>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</si>
  <si>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</si>
  <si>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</si>
  <si>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</si>
  <si>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</si>
  <si>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</si>
  <si>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</si>
  <si>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</si>
  <si>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</si>
  <si>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</si>
  <si>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</si>
  <si>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</si>
  <si>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</si>
  <si>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</si>
  <si>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</si>
  <si>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</si>
  <si>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</si>
  <si>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</si>
  <si>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</si>
  <si>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</si>
  <si>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</si>
  <si>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</si>
  <si>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</si>
  <si>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</si>
  <si>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</si>
  <si>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</si>
  <si>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</si>
  <si>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</si>
  <si>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</si>
  <si>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</si>
  <si>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</si>
  <si>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</si>
  <si>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</si>
  <si>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</si>
  <si>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</si>
  <si>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</si>
  <si>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</si>
  <si>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</si>
  <si>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</si>
  <si>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</si>
  <si>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</si>
  <si>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</si>
  <si>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</si>
  <si>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</si>
  <si>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</si>
  <si>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</si>
  <si>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</si>
  <si>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</si>
  <si>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</si>
  <si>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</si>
  <si>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</si>
  <si>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</si>
  <si>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</si>
  <si>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</si>
  <si>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</si>
  <si>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</si>
  <si>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</si>
  <si>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</si>
  <si>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</si>
  <si>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</si>
  <si>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</si>
  <si>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</si>
  <si>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</si>
  <si>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</si>
  <si>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</si>
  <si>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</si>
  <si>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</si>
  <si>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</si>
  <si>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</si>
  <si>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</si>
  <si>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</si>
  <si>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</si>
  <si>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</si>
  <si>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</si>
  <si>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</si>
  <si>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</si>
  <si>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</si>
  <si>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</si>
  <si>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</si>
  <si>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</si>
  <si>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</si>
  <si>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</si>
  <si>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</si>
  <si>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</si>
  <si>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</si>
  <si>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</si>
  <si>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</si>
  <si>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</si>
  <si>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</si>
  <si>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</si>
  <si>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</si>
  <si>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</si>
  <si>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</si>
  <si>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</si>
  <si>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</si>
  <si>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</si>
  <si>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</si>
  <si>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</si>
  <si>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</si>
  <si>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</si>
  <si>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</si>
  <si>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</si>
  <si>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</si>
  <si>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</si>
  <si>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</si>
  <si>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</si>
  <si>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</si>
  <si>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</si>
  <si>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</si>
  <si>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</si>
  <si>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</si>
  <si>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</si>
  <si>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</si>
  <si>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</si>
  <si>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</si>
  <si>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</si>
  <si>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</si>
  <si>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</si>
  <si>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</si>
  <si>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</si>
  <si>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</si>
  <si>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</si>
  <si>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</si>
  <si>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</si>
  <si>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</si>
  <si>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</si>
  <si>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</si>
  <si>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</si>
  <si>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</si>
  <si>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</si>
  <si>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</si>
  <si>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</si>
  <si>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</si>
  <si>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</si>
  <si>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</si>
  <si>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</si>
  <si>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</si>
  <si>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</si>
  <si>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</si>
  <si>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</si>
  <si>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</si>
  <si>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</si>
  <si>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</si>
  <si>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</si>
  <si>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</si>
  <si>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</si>
  <si>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</si>
  <si>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</si>
  <si>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</si>
  <si>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</si>
  <si>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</si>
  <si>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</si>
  <si>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</si>
  <si>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</si>
  <si>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</si>
  <si>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</si>
  <si>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</si>
  <si>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</si>
  <si>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</si>
  <si>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</si>
  <si>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</si>
  <si>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</si>
  <si>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</si>
  <si>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</si>
  <si>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</si>
  <si>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</si>
  <si>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</si>
  <si>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</si>
  <si>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</si>
  <si>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</si>
  <si>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</si>
  <si>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</si>
  <si>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</si>
  <si>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</si>
  <si>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</si>
  <si>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</si>
  <si>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</si>
  <si>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</si>
  <si>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</si>
  <si>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</si>
  <si>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</si>
  <si>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</si>
  <si>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</si>
  <si>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</si>
  <si>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</si>
  <si>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</si>
  <si>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</si>
  <si>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</si>
  <si>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</si>
  <si>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</si>
  <si>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</si>
  <si>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</si>
  <si>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</si>
  <si>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</si>
  <si>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</si>
  <si>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</si>
  <si>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</si>
  <si>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</si>
  <si>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</si>
  <si>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</si>
  <si>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</si>
  <si>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</si>
  <si>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</si>
  <si>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</si>
  <si>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</si>
  <si>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</si>
  <si>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</si>
  <si>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</si>
  <si>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</si>
  <si>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</si>
  <si>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</si>
  <si>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</si>
  <si>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</si>
  <si>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</si>
  <si>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</si>
  <si>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</si>
  <si>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</si>
  <si>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</si>
  <si>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</si>
  <si>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</si>
  <si>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</si>
  <si>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</si>
  <si>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</si>
  <si>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</si>
  <si>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</si>
  <si>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</si>
  <si>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</si>
  <si>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</si>
  <si>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</si>
  <si>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</si>
  <si>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</si>
  <si>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</si>
  <si>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</si>
  <si>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</si>
  <si>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</si>
  <si>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</si>
  <si>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</si>
  <si>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</si>
  <si>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</si>
  <si>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</si>
  <si>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</si>
  <si>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</si>
  <si>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</si>
  <si>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</si>
  <si>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</si>
  <si>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</si>
  <si>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</si>
  <si>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</si>
  <si>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</si>
  <si>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</si>
  <si>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</si>
  <si>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</si>
  <si>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</si>
  <si>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</si>
  <si>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</si>
  <si>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</si>
  <si>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</si>
  <si>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</si>
  <si>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</si>
  <si>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</si>
  <si>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</si>
  <si>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</si>
  <si>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</si>
  <si>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</si>
  <si>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</si>
  <si>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</si>
  <si>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</si>
  <si>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</si>
  <si>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</si>
  <si>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</si>
  <si>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</si>
  <si>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</si>
  <si>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</si>
  <si>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</si>
  <si>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</si>
  <si>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</si>
  <si>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</si>
  <si>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</si>
  <si>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</si>
  <si>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</si>
  <si>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</si>
  <si>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</si>
  <si>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</si>
  <si>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</si>
  <si>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</si>
  <si>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</si>
  <si>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</si>
  <si>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</si>
  <si>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</si>
  <si>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</si>
  <si>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</si>
  <si>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</si>
  <si>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</si>
  <si>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</si>
  <si>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</si>
  <si>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</si>
  <si>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</si>
  <si>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</si>
  <si>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</si>
  <si>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</si>
  <si>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</si>
  <si>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</si>
  <si>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</si>
  <si>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</si>
  <si>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</si>
  <si>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</si>
  <si>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</si>
  <si>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</si>
  <si>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</si>
  <si>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</si>
  <si>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</si>
  <si>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</si>
  <si>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</si>
  <si>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</si>
  <si>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</si>
  <si>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</si>
  <si>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</si>
  <si>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</si>
  <si>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</si>
  <si>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</si>
  <si>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</si>
  <si>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</si>
  <si>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</si>
  <si>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</si>
  <si>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</si>
  <si>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</si>
  <si>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</si>
  <si>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</si>
  <si>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</si>
  <si>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</si>
  <si>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</si>
  <si>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</si>
  <si>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</si>
  <si>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</si>
  <si>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</si>
  <si>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</si>
  <si>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</si>
  <si>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</si>
  <si>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</si>
  <si>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</si>
  <si>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</si>
  <si>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</si>
  <si>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</si>
  <si>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</si>
  <si>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</si>
  <si>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</si>
  <si>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</si>
  <si>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</si>
  <si>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</si>
  <si>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</si>
  <si>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</si>
  <si>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</si>
  <si>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</si>
  <si>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</si>
  <si>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</si>
  <si>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</si>
  <si>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</si>
  <si>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</si>
  <si>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</si>
  <si>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</si>
  <si>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</si>
  <si>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</si>
  <si>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</si>
  <si>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</si>
  <si>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</si>
  <si>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</si>
  <si>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</si>
  <si>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</si>
  <si>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</si>
  <si>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</si>
  <si>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</si>
  <si>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</si>
  <si>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</si>
  <si>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</si>
  <si>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</si>
  <si>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</si>
  <si>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</si>
  <si>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</si>
  <si>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</si>
  <si>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</si>
  <si>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</si>
  <si>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</si>
  <si>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</si>
  <si>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</si>
  <si>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</si>
  <si>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</si>
  <si>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</si>
  <si>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</si>
  <si>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</si>
  <si>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</si>
  <si>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</si>
  <si>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</si>
  <si>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</si>
  <si>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</si>
  <si>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</si>
  <si>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</si>
  <si>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</si>
  <si>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</si>
  <si>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</si>
  <si>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</si>
  <si>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</si>
  <si>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</si>
  <si>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</si>
  <si>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</si>
  <si>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</si>
  <si>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</si>
  <si>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</si>
  <si>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</si>
  <si>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</si>
  <si>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</si>
  <si>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</si>
  <si>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</si>
  <si>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</si>
  <si>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</si>
  <si>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</si>
  <si>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</si>
  <si>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</si>
  <si>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</si>
  <si>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</si>
  <si>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</si>
  <si>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</si>
  <si>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</si>
  <si>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</si>
  <si>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</si>
  <si>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</si>
  <si>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</si>
  <si>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</si>
  <si>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</si>
  <si>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</si>
  <si>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</si>
  <si>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</si>
  <si>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</si>
  <si>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</si>
  <si>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</si>
  <si>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</si>
  <si>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</si>
  <si>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</si>
  <si>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</si>
  <si>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</si>
  <si>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</si>
  <si>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</si>
  <si>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</si>
  <si>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</si>
  <si>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</si>
  <si>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</si>
  <si>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</si>
  <si>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</si>
  <si>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</si>
  <si>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</si>
  <si>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</si>
  <si>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</si>
  <si>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</si>
  <si>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</si>
  <si>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</si>
  <si>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</si>
  <si>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</si>
  <si>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</si>
  <si>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</si>
  <si>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</si>
  <si>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</si>
  <si>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</si>
  <si>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</si>
  <si>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</si>
  <si>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</si>
  <si>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</si>
  <si>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</si>
  <si>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</si>
  <si>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</si>
  <si>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</si>
  <si>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</si>
  <si>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</si>
  <si>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</si>
  <si>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</si>
  <si>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</si>
  <si>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</si>
  <si>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</si>
  <si>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</si>
  <si>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</si>
  <si>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</si>
  <si>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</si>
  <si>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</si>
  <si>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</si>
  <si>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</si>
  <si>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</si>
  <si>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</si>
  <si>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</si>
  <si>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</si>
  <si>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</si>
  <si>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</si>
  <si>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</si>
  <si>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</si>
  <si>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</si>
  <si>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</si>
  <si>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</si>
  <si>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</si>
  <si>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</si>
  <si>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</si>
  <si>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</si>
  <si>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ИВАНКА АНГЕЛОВА ПАВЛОВА</t>
  </si>
  <si>
    <t>СЧЕТОВОДИТЕЛ</t>
  </si>
  <si>
    <t>В.ГАРВАНСКИ/КАПМАН КОНСУЛТ ЕООД ЧРЕЗ Н.ЯЛЪМОВ</t>
  </si>
  <si>
    <t>В.ГАРВАНСКИ</t>
  </si>
  <si>
    <t>КАПМАН КОНСУЛТ ЕООД ЧРЕЗ Н.ЯЛЪМОВ</t>
  </si>
  <si>
    <t>КАПМАН КОНСУЛТ ЕООД-ЧРЕЗ Н.ЯЛЪМОВ</t>
  </si>
  <si>
    <t>КАПМАН КОНСУЛТ ЕООД ЧРЕЗ</t>
  </si>
  <si>
    <t>Н.ЯЛЪМОВ</t>
  </si>
  <si>
    <t>1 Капман Солар Инвест ЕООД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</si>
</sst>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ИВАНКА АНГЕЛОВА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42644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13260</v>
      </c>
      <c r="D6" s="675">
        <f aca="true" t="shared" si="0" ref="D6:D15">C6-E6</f>
        <v>0</v>
      </c>
      <c r="E6" s="674">
        <f>'1-Баланс'!G95</f>
        <v>13260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13252</v>
      </c>
      <c r="D7" s="675">
        <f t="shared" si="0"/>
        <v>-84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-66</v>
      </c>
      <c r="D8" s="675">
        <f t="shared" si="0"/>
        <v>0</v>
      </c>
      <c r="E8" s="674">
        <f>ABS('2-Отчет за доходите'!C44)-ABS('2-Отчет за доходите'!G44)</f>
        <v>-66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270</v>
      </c>
      <c r="D9" s="675">
        <f t="shared" si="0"/>
        <v>0</v>
      </c>
      <c r="E9" s="674">
        <f>'3-Отчет за паричния поток'!C45</f>
        <v>270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239</v>
      </c>
      <c r="D10" s="675">
        <f t="shared" si="0"/>
        <v>0</v>
      </c>
      <c r="E10" s="674">
        <f>'3-Отчет за паричния поток'!C46</f>
        <v>239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13252</v>
      </c>
      <c r="D11" s="675">
        <f t="shared" si="0"/>
        <v>0</v>
      </c>
      <c r="E11" s="674">
        <f>'4-Отчет за собствения капитал'!L34</f>
        <v>13252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</v>
      </c>
      <c r="D12" s="675">
        <f t="shared" si="0"/>
        <v>0</v>
      </c>
      <c r="E12" s="674">
        <f>'Справка 5'!C27+'Справка 5'!C97</f>
        <v>80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-13.2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-0.004980380319951705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-8.25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-0.004977375565610859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0.23255813953488372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6493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6493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119.5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119.5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0.14705882352941177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0.0003770739064856712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0.0004525569467491326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0.0006036824630244491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0.0006033182503770738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33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158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158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274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12742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12747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232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239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12986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13260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-66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-84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13252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13260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33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47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85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86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66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66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66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66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-14297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1897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6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-12395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237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237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12127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12127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239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239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1208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1208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12128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-66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-84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-84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1190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1190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-66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12128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13252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13252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80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80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80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120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40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80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80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80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120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40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80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80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80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120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4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4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4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6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6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6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6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6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6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33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34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80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80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80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158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158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158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12739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12747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12907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12739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12747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12747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158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158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158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160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80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80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80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80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1208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1208</v>
      </c>
    </row>
    <row r="14" spans="1:8" ht="15.75">
      <c r="A14" s="89" t="s">
        <v>30</v>
      </c>
      <c r="B14" s="91" t="s">
        <v>31</v>
      </c>
      <c r="C14" s="197">
        <v>33</v>
      </c>
      <c r="D14" s="196">
        <v>35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1208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</v>
      </c>
      <c r="D20" s="598">
        <f>SUM(D12:D19)</f>
        <v>36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-18</v>
      </c>
      <c r="H28" s="596">
        <f>SUM(H29:H31)</f>
        <v>-12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</v>
      </c>
      <c r="H30" s="196">
        <v>-12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-66</v>
      </c>
      <c r="H33" s="196">
        <v>-6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-84</v>
      </c>
      <c r="H34" s="598">
        <f>H28+H32+H33</f>
        <v>-18</v>
      </c>
    </row>
    <row r="35" spans="1:8" ht="15.75">
      <c r="A35" s="89" t="s">
        <v>106</v>
      </c>
      <c r="B35" s="94" t="s">
        <v>107</v>
      </c>
      <c r="C35" s="595">
        <f>SUM(C36:C39)</f>
        <v>80</v>
      </c>
      <c r="D35" s="596">
        <f>SUM(D36:D39)</f>
        <v>80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</v>
      </c>
      <c r="D36" s="196">
        <v>80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13252</v>
      </c>
      <c r="H37" s="600">
        <f>H26+H18+H34</f>
        <v>1190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</v>
      </c>
      <c r="D46" s="598">
        <f>D35+D40+D45</f>
        <v>80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158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158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274</v>
      </c>
      <c r="D56" s="602">
        <f>D20+D21+D22+D28+D33+D46+D52+D54+D55</f>
        <v>118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>
        <v>12742</v>
      </c>
      <c r="D70" s="196">
        <v>399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/>
      <c r="D71" s="196">
        <v>405</v>
      </c>
      <c r="E71" s="474" t="s">
        <v>47</v>
      </c>
      <c r="F71" s="95" t="s">
        <v>223</v>
      </c>
      <c r="G71" s="597">
        <f>G59+G60+G61+G69+G70</f>
        <v>2</v>
      </c>
      <c r="H71" s="598">
        <f>H59+H60+H61+H69+H70</f>
        <v>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12747</v>
      </c>
      <c r="D76" s="598">
        <f>SUM(D68:D75)</f>
        <v>804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</v>
      </c>
      <c r="H79" s="600">
        <f>H71+H73+H75+H77</f>
        <v>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232</v>
      </c>
      <c r="D89" s="196">
        <v>253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239</v>
      </c>
      <c r="D92" s="598">
        <f>SUM(D88:D91)</f>
        <v>270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12986</v>
      </c>
      <c r="D94" s="602">
        <f>D65+D76+D85+D92+D93</f>
        <v>1074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13260</v>
      </c>
      <c r="D95" s="604">
        <f>D94+D56</f>
        <v>1192</v>
      </c>
      <c r="E95" s="229" t="s">
        <v>942</v>
      </c>
      <c r="F95" s="489" t="s">
        <v>268</v>
      </c>
      <c r="G95" s="603">
        <f>G37+G40+G56+G79</f>
        <v>13260</v>
      </c>
      <c r="H95" s="604">
        <f>H37+H40+H56+H79</f>
        <v>1192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АНГЕЛОВА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999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5</v>
      </c>
      <c r="H12" s="317">
        <v>5</v>
      </c>
    </row>
    <row r="13" spans="1:8" ht="15.75">
      <c r="A13" s="194" t="s">
        <v>279</v>
      </c>
      <c r="B13" s="190" t="s">
        <v>280</v>
      </c>
      <c r="C13" s="316">
        <v>33</v>
      </c>
      <c r="D13" s="317">
        <v>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47</v>
      </c>
      <c r="D15" s="317">
        <v>12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5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85</v>
      </c>
      <c r="D22" s="629">
        <f>SUM(D12:D18)+D19</f>
        <v>25</v>
      </c>
      <c r="E22" s="194" t="s">
        <v>309</v>
      </c>
      <c r="F22" s="237" t="s">
        <v>310</v>
      </c>
      <c r="G22" s="316">
        <v>6</v>
      </c>
      <c r="H22" s="317">
        <v>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</v>
      </c>
      <c r="H27" s="629">
        <f>SUM(H22:H26)</f>
        <v>14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86</v>
      </c>
      <c r="D31" s="635">
        <f>D29+D22</f>
        <v>25</v>
      </c>
      <c r="E31" s="251" t="s">
        <v>824</v>
      </c>
      <c r="F31" s="266" t="s">
        <v>331</v>
      </c>
      <c r="G31" s="253">
        <f>G16+G18+G27</f>
        <v>20</v>
      </c>
      <c r="H31" s="254">
        <f>H16+H18+H27</f>
        <v>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66</v>
      </c>
      <c r="H33" s="629">
        <f>IF((D31-H31)&gt;0,D31-H31,0)</f>
        <v>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</v>
      </c>
      <c r="D36" s="637">
        <f>D31-D34+D35</f>
        <v>25</v>
      </c>
      <c r="E36" s="262" t="s">
        <v>346</v>
      </c>
      <c r="F36" s="256" t="s">
        <v>347</v>
      </c>
      <c r="G36" s="267">
        <f>G35-G34+G31</f>
        <v>20</v>
      </c>
      <c r="H36" s="268">
        <f>H35-H34+H31</f>
        <v>19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66</v>
      </c>
      <c r="H37" s="254">
        <f>IF((D36-H36)&gt;0,D36-H36,0)</f>
        <v>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66</v>
      </c>
      <c r="H42" s="244">
        <f>IF(H37&gt;0,IF(D38+H37&lt;0,0,D38+H37),IF(D37-D38&lt;0,D38-D37,0))</f>
        <v>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66</v>
      </c>
      <c r="H44" s="268">
        <f>IF(D42=0,IF(H42-H43&gt;0,H42-H43+D43,0),IF(D42-D43&lt;0,D43-D42+H43,0))</f>
        <v>6</v>
      </c>
    </row>
    <row r="45" spans="1:8" ht="16.5" thickBot="1">
      <c r="A45" s="270" t="s">
        <v>371</v>
      </c>
      <c r="B45" s="271" t="s">
        <v>372</v>
      </c>
      <c r="C45" s="630">
        <f>C36+C38+C42</f>
        <v>86</v>
      </c>
      <c r="D45" s="631">
        <f>D36+D38+D42</f>
        <v>25</v>
      </c>
      <c r="E45" s="270" t="s">
        <v>373</v>
      </c>
      <c r="F45" s="272" t="s">
        <v>374</v>
      </c>
      <c r="G45" s="630">
        <f>G42+G36</f>
        <v>86</v>
      </c>
      <c r="H45" s="631">
        <f>H42+H36</f>
        <v>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АНГЕЛОВА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-14297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1897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6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</v>
      </c>
      <c r="D15" s="196">
        <v>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</v>
      </c>
      <c r="D17" s="196">
        <v>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-12395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237</v>
      </c>
      <c r="D25" s="196">
        <v>-395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237</v>
      </c>
      <c r="D33" s="659">
        <f>SUM(D23:D32)</f>
        <v>-395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12127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12127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</v>
      </c>
      <c r="D44" s="307">
        <f>D43+D33+D21</f>
        <v>-409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270</v>
      </c>
      <c r="D45" s="309">
        <v>679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239</v>
      </c>
      <c r="D46" s="311">
        <f>D45+D44</f>
        <v>270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239</v>
      </c>
      <c r="D47" s="298">
        <v>270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АНГЕЛОВА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999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30" sqref="C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1208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-18</v>
      </c>
      <c r="K13" s="585"/>
      <c r="L13" s="584">
        <f>SUM(C13:K13)</f>
        <v>1190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1208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-18</v>
      </c>
      <c r="K17" s="653">
        <f t="shared" si="2"/>
        <v>0</v>
      </c>
      <c r="L17" s="584">
        <f t="shared" si="1"/>
        <v>1190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-66</v>
      </c>
      <c r="K18" s="585"/>
      <c r="L18" s="584">
        <f t="shared" si="1"/>
        <v>-66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12128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12128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-84</v>
      </c>
      <c r="K31" s="653">
        <f t="shared" si="6"/>
        <v>0</v>
      </c>
      <c r="L31" s="584">
        <f t="shared" si="1"/>
        <v>13252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-84</v>
      </c>
      <c r="K34" s="587">
        <f t="shared" si="7"/>
        <v>0</v>
      </c>
      <c r="L34" s="651">
        <f t="shared" si="1"/>
        <v>13252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АНГЕЛОВА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1001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1002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2" sqref="C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</v>
      </c>
      <c r="D27" s="472"/>
      <c r="E27" s="472">
        <f>SUM(E12:E26)</f>
        <v>0</v>
      </c>
      <c r="F27" s="472">
        <f>SUM(F12:F26)</f>
        <v>80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</v>
      </c>
      <c r="D79" s="472"/>
      <c r="E79" s="472">
        <f>E78+E61+E44+E27</f>
        <v>0</v>
      </c>
      <c r="F79" s="472">
        <f>F78+F61+F44+F27</f>
        <v>80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АНГЕЛОВА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1001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1002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4</v>
      </c>
      <c r="L13" s="328">
        <v>2</v>
      </c>
      <c r="M13" s="328"/>
      <c r="N13" s="329">
        <f t="shared" si="4"/>
        <v>6</v>
      </c>
      <c r="O13" s="328"/>
      <c r="P13" s="328"/>
      <c r="Q13" s="329">
        <f t="shared" si="0"/>
        <v>6</v>
      </c>
      <c r="R13" s="340">
        <f t="shared" si="1"/>
        <v>33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0</v>
      </c>
      <c r="F19" s="330">
        <f>SUM(F11:F18)</f>
        <v>0</v>
      </c>
      <c r="G19" s="329">
        <f t="shared" si="2"/>
        <v>40</v>
      </c>
      <c r="H19" s="330">
        <f>SUM(H11:H18)</f>
        <v>0</v>
      </c>
      <c r="I19" s="330">
        <f>SUM(I11:I18)</f>
        <v>0</v>
      </c>
      <c r="J19" s="329">
        <f t="shared" si="3"/>
        <v>40</v>
      </c>
      <c r="K19" s="330">
        <f>SUM(K11:K18)</f>
        <v>4</v>
      </c>
      <c r="L19" s="330">
        <f>SUM(L11:L18)</f>
        <v>2</v>
      </c>
      <c r="M19" s="330">
        <f>SUM(M11:M18)</f>
        <v>0</v>
      </c>
      <c r="N19" s="329">
        <f t="shared" si="4"/>
        <v>6</v>
      </c>
      <c r="O19" s="330">
        <f>SUM(O11:O18)</f>
        <v>0</v>
      </c>
      <c r="P19" s="330">
        <f>SUM(P11:P18)</f>
        <v>0</v>
      </c>
      <c r="Q19" s="329">
        <f t="shared" si="0"/>
        <v>6</v>
      </c>
      <c r="R19" s="340">
        <f t="shared" si="1"/>
        <v>34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</v>
      </c>
      <c r="H29" s="335">
        <f t="shared" si="6"/>
        <v>0</v>
      </c>
      <c r="I29" s="335">
        <f t="shared" si="6"/>
        <v>0</v>
      </c>
      <c r="J29" s="336">
        <f t="shared" si="3"/>
        <v>80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</v>
      </c>
    </row>
    <row r="30" spans="1:18" ht="15.75">
      <c r="A30" s="339"/>
      <c r="B30" s="321" t="s">
        <v>108</v>
      </c>
      <c r="C30" s="152" t="s">
        <v>563</v>
      </c>
      <c r="D30" s="328">
        <v>80</v>
      </c>
      <c r="E30" s="328"/>
      <c r="F30" s="328"/>
      <c r="G30" s="329">
        <f t="shared" si="2"/>
        <v>80</v>
      </c>
      <c r="H30" s="328"/>
      <c r="I30" s="328"/>
      <c r="J30" s="329">
        <f t="shared" si="3"/>
        <v>80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</v>
      </c>
      <c r="H40" s="330">
        <f t="shared" si="10"/>
        <v>0</v>
      </c>
      <c r="I40" s="330">
        <f t="shared" si="10"/>
        <v>0</v>
      </c>
      <c r="J40" s="329">
        <f t="shared" si="3"/>
        <v>80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120</v>
      </c>
      <c r="H42" s="349">
        <f t="shared" si="11"/>
        <v>0</v>
      </c>
      <c r="I42" s="349">
        <f t="shared" si="11"/>
        <v>0</v>
      </c>
      <c r="J42" s="349">
        <f t="shared" si="11"/>
        <v>120</v>
      </c>
      <c r="K42" s="349">
        <f t="shared" si="11"/>
        <v>4</v>
      </c>
      <c r="L42" s="349">
        <f t="shared" si="11"/>
        <v>2</v>
      </c>
      <c r="M42" s="349">
        <f t="shared" si="11"/>
        <v>0</v>
      </c>
      <c r="N42" s="349">
        <f t="shared" si="11"/>
        <v>6</v>
      </c>
      <c r="O42" s="349">
        <f t="shared" si="11"/>
        <v>0</v>
      </c>
      <c r="P42" s="349">
        <f t="shared" si="11"/>
        <v>0</v>
      </c>
      <c r="Q42" s="349">
        <f t="shared" si="11"/>
        <v>6</v>
      </c>
      <c r="R42" s="350">
        <f t="shared" si="11"/>
        <v>114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ИВАНКА АНГЕЛОВА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1002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158</v>
      </c>
      <c r="D18" s="362">
        <f>+D19+D20</f>
        <v>0</v>
      </c>
      <c r="E18" s="369">
        <f t="shared" si="0"/>
        <v>158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158</v>
      </c>
      <c r="D20" s="368"/>
      <c r="E20" s="369">
        <f t="shared" si="0"/>
        <v>158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158</v>
      </c>
      <c r="D21" s="440">
        <f>D13+D17+D18</f>
        <v>0</v>
      </c>
      <c r="E21" s="441">
        <f>E13+E17+E18</f>
        <v>158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</v>
      </c>
      <c r="D23" s="443"/>
      <c r="E23" s="442">
        <f t="shared" si="0"/>
        <v>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12739</v>
      </c>
      <c r="D31" s="368">
        <v>12739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12747</v>
      </c>
      <c r="D45" s="438">
        <f>D26+D30+D31+D33+D32+D34+D35+D40</f>
        <v>12747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12907</v>
      </c>
      <c r="D46" s="444">
        <f>D45+D23+D21+D11</f>
        <v>12747</v>
      </c>
      <c r="E46" s="445">
        <f>E45+E23+E21+E11</f>
        <v>160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</v>
      </c>
      <c r="D66" s="197"/>
      <c r="E66" s="136">
        <f t="shared" si="1"/>
        <v>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</v>
      </c>
      <c r="D68" s="435">
        <f>D54+D58+D63+D64+D65+D66</f>
        <v>0</v>
      </c>
      <c r="E68" s="436">
        <f t="shared" si="1"/>
        <v>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</v>
      </c>
      <c r="D99" s="427">
        <f>D98+D70+D68</f>
        <v>1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АНГЕЛОВА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1001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1002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АНГЕЛОВА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1001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1002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Ivanka Pavlova</cp:lastModifiedBy>
  <cp:lastPrinted>2017-01-26T14:55:10Z</cp:lastPrinted>
  <dcterms:created xsi:type="dcterms:W3CDTF">2006-09-16T00:00:00Z</dcterms:created>
  <dcterms:modified xsi:type="dcterms:W3CDTF">2017-01-27T14:56:57Z</dcterms:modified>
  <cp:category/>
  <cp:version/>
  <cp:contentType/>
  <cp:contentStatus/>
</cp:coreProperties>
</file>