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<sst xmlns="http://schemas.openxmlformats.org/spreadsheetml/2006/main" count="1058" uniqueCount="877">
  <si>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</si>
  <si>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</si>
  <si>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</si>
  <si>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</si>
  <si>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</si>
  <si>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</si>
  <si>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</si>
  <si>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</si>
  <si>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</si>
  <si>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</si>
  <si>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</si>
  <si>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</si>
  <si>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</si>
  <si>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</si>
  <si>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</si>
  <si>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</si>
  <si>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</si>
  <si>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</si>
  <si>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</si>
  <si>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</si>
  <si>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</si>
  <si>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</si>
  <si>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</si>
  <si>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</si>
  <si>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</si>
  <si>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</si>
  <si>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</si>
  <si>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</si>
  <si>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</si>
  <si>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</si>
  <si>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</si>
  <si>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</si>
  <si>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</si>
  <si>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</si>
  <si>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</si>
  <si>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</si>
  <si>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</si>
  <si>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</si>
  <si>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</si>
  <si>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</si>
  <si>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</si>
  <si>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</si>
  <si>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</si>
  <si>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</si>
  <si>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</si>
  <si>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</si>
  <si>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</si>
  <si>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</si>
  <si>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</si>
  <si>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</si>
  <si>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</si>
  <si>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</si>
  <si>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</si>
  <si>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</si>
  <si>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</si>
  <si>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</si>
  <si>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</si>
  <si>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</si>
  <si>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</si>
  <si>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</si>
  <si>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</si>
  <si>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</si>
  <si>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</si>
  <si>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</si>
  <si>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</si>
  <si>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</si>
  <si>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</si>
  <si>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</si>
  <si>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</si>
  <si>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</si>
  <si>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</si>
  <si>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</si>
  <si>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</si>
  <si>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</si>
  <si>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</si>
  <si>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</si>
  <si>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</si>
  <si>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</si>
  <si>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</si>
  <si>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</si>
  <si>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</si>
  <si>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</si>
  <si>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</si>
  <si>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</si>
  <si>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</si>
  <si>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</si>
  <si>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</si>
  <si>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</si>
  <si>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</si>
  <si>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</si>
  <si>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</si>
  <si>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</si>
  <si>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</si>
  <si>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</si>
  <si>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</si>
  <si>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</si>
  <si>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</si>
  <si>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</si>
  <si>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</si>
  <si>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</si>
  <si>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</si>
  <si>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</si>
  <si>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</si>
  <si>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</si>
  <si>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</si>
  <si>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</si>
  <si>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</si>
  <si>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</si>
  <si>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</si>
  <si>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</si>
  <si>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</si>
  <si>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</si>
  <si>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</si>
  <si>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</si>
  <si>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</si>
  <si>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</si>
  <si>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</si>
  <si>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</si>
  <si>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</si>
  <si>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</si>
  <si>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</si>
  <si>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</si>
  <si>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</si>
  <si>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</si>
  <si>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</si>
  <si>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</si>
  <si>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</si>
  <si>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</si>
  <si>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</si>
  <si>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</si>
  <si>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</si>
  <si>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</si>
  <si>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</si>
  <si>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</si>
  <si>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</si>
  <si>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</si>
  <si>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</si>
  <si>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</si>
  <si>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</si>
  <si>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</si>
  <si>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</si>
  <si>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</si>
  <si>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</si>
  <si>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</si>
  <si>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</si>
  <si>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</si>
  <si>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</si>
  <si>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</si>
  <si>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</si>
  <si>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</si>
  <si>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</si>
  <si>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</si>
  <si>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</si>
  <si>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</si>
  <si>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</si>
  <si>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</si>
  <si>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</si>
  <si>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</si>
  <si>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</si>
  <si>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</si>
  <si>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</si>
  <si>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</si>
  <si>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</si>
  <si>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</si>
  <si>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</si>
  <si>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</si>
  <si>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</si>
  <si>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</si>
  <si>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</si>
  <si>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</si>
  <si>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</si>
  <si>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</si>
  <si>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</si>
  <si>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</si>
  <si>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</si>
  <si>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</si>
  <si>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</si>
  <si>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</si>
  <si>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</si>
  <si>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</si>
  <si>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</si>
  <si>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</si>
  <si>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</si>
  <si>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</si>
  <si>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</si>
  <si>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</si>
  <si>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</si>
  <si>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</si>
  <si>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</si>
  <si>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</si>
  <si>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</si>
  <si>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</si>
  <si>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</si>
  <si>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</si>
  <si>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</si>
  <si>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</si>
  <si>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</si>
  <si>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</si>
  <si>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</si>
  <si>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</si>
  <si>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</si>
  <si>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</si>
  <si>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</si>
  <si>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</si>
  <si>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</si>
  <si>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</si>
  <si>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</si>
  <si>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</si>
  <si>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</si>
  <si>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</si>
  <si>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</si>
  <si>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</si>
  <si>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</si>
  <si>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</si>
  <si>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</si>
  <si>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</si>
  <si>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</si>
  <si>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</si>
  <si>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</si>
  <si>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</si>
  <si>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</si>
  <si>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</si>
  <si>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</si>
  <si>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</si>
  <si>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</si>
  <si>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</si>
  <si>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</si>
  <si>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</si>
  <si>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</si>
  <si>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</si>
  <si>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</si>
  <si>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</si>
  <si>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</si>
  <si>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</si>
  <si>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</si>
  <si>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</si>
  <si>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</si>
  <si>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</si>
  <si>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</si>
  <si>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</si>
  <si>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</si>
  <si>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</si>
  <si>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</si>
  <si>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</si>
  <si>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</si>
  <si>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</si>
  <si>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</si>
  <si>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</si>
  <si>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</si>
  <si>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</si>
  <si>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</si>
  <si>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</si>
  <si>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</si>
  <si>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</si>
  <si>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</si>
  <si>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</si>
  <si>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</si>
  <si>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</si>
  <si>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</si>
  <si>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</si>
  <si>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</si>
  <si>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</si>
  <si>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</si>
  <si>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</si>
  <si>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</si>
  <si>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</si>
  <si>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</si>
  <si>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</si>
  <si>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</si>
  <si>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</si>
  <si>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</si>
  <si>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</si>
  <si>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</si>
  <si>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</si>
  <si>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</si>
  <si>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</si>
  <si>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</si>
  <si>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</si>
  <si>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</si>
  <si>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</si>
  <si>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</si>
  <si>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</si>
  <si>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</si>
  <si>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</si>
  <si>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</si>
  <si>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</si>
  <si>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</si>
  <si>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</si>
  <si>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</si>
  <si>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</si>
  <si>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</si>
  <si>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</si>
  <si>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</si>
  <si>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</si>
  <si>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</si>
  <si>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</si>
  <si>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</si>
  <si>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</si>
  <si>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</si>
  <si>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</si>
  <si>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</si>
  <si>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</si>
  <si>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</si>
  <si>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</si>
  <si>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</si>
  <si>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</si>
  <si>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</si>
  <si>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</si>
  <si>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</si>
  <si>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</si>
  <si>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</si>
  <si>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</si>
  <si>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</si>
  <si>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</si>
  <si>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</si>
  <si>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</si>
  <si>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</si>
  <si>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</si>
  <si>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</si>
  <si>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</si>
  <si>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</si>
  <si>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</si>
  <si>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</si>
  <si>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</si>
  <si>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</si>
  <si>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</si>
  <si>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</si>
  <si>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</si>
  <si>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</si>
  <si>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</si>
  <si>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</si>
  <si>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</si>
  <si>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</si>
  <si>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</si>
  <si>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</si>
  <si>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</si>
  <si>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</si>
  <si>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</si>
  <si>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</si>
  <si>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</si>
  <si>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</si>
  <si>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</si>
  <si>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</si>
  <si>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</si>
  <si>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</si>
  <si>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</si>
  <si>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</si>
  <si>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</si>
  <si>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</si>
  <si>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</si>
  <si>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</si>
  <si>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</si>
  <si>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</si>
  <si>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</si>
  <si>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</si>
  <si>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</si>
  <si>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</si>
  <si>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</si>
  <si>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</si>
  <si>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</si>
  <si>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</si>
  <si>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</si>
  <si>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</si>
  <si>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</si>
  <si>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</si>
  <si>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</si>
  <si>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</si>
  <si>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</si>
  <si>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</si>
  <si>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</si>
  <si>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</si>
  <si>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</si>
  <si>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</si>
  <si>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</si>
  <si>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</si>
  <si>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</si>
  <si>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</si>
  <si>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</si>
  <si>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</si>
  <si>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</si>
  <si>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</si>
  <si>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</si>
  <si>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</si>
  <si>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</si>
  <si>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</si>
  <si>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</si>
  <si>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</si>
  <si>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</si>
  <si>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</si>
  <si>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</si>
  <si>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</si>
  <si>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</si>
  <si>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</si>
  <si>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</si>
  <si>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</si>
  <si>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</si>
  <si>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</si>
  <si>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</si>
  <si>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</si>
  <si>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</si>
  <si>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</si>
  <si>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</si>
  <si>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</si>
  <si>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</si>
  <si>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</si>
  <si>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</si>
  <si>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</si>
  <si>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</si>
  <si>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</si>
  <si>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</si>
  <si>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</si>
  <si>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</si>
  <si>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</si>
  <si>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</si>
  <si>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</si>
  <si>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</si>
  <si>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</si>
  <si>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</si>
  <si>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</si>
  <si>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</si>
  <si>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</si>
  <si>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</si>
  <si>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</si>
  <si>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</si>
  <si>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</si>
  <si>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</si>
  <si>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</si>
  <si>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</si>
  <si>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</si>
  <si>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</si>
  <si>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</si>
  <si>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</si>
  <si>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</si>
  <si>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</si>
  <si>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</si>
  <si>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</si>
  <si>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</si>
  <si>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</si>
  <si>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</si>
  <si>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</si>
  <si>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</si>
  <si>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</si>
  <si>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</si>
  <si>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</si>
  <si>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</si>
  <si>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</si>
  <si>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</si>
  <si>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</si>
  <si>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</si>
  <si>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</si>
  <si>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</si>
  <si>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</si>
  <si>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</si>
  <si>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</si>
  <si>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</si>
  <si>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</si>
  <si>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</si>
  <si>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</si>
  <si>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</si>
  <si>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</si>
  <si>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</si>
  <si>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</si>
  <si>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</si>
  <si>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</si>
  <si>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</si>
  <si>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</si>
  <si>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</si>
  <si>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</si>
  <si>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</si>
  <si>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</si>
  <si>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</si>
  <si>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</si>
  <si>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</si>
  <si>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</si>
  <si>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</si>
  <si>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</si>
  <si>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</si>
  <si>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</si>
  <si>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</si>
  <si>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</si>
  <si>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</si>
  <si>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</si>
  <si>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</si>
  <si>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</si>
  <si>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</si>
  <si>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</si>
  <si>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</si>
  <si>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</si>
  <si>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</si>
  <si>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</si>
  <si>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</si>
  <si>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</si>
  <si>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</si>
  <si>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</si>
  <si>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</si>
  <si>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</si>
  <si>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</si>
  <si>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</si>
  <si>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</si>
  <si>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</si>
  <si>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</si>
  <si>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</si>
  <si>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</si>
  <si>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</si>
  <si>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</si>
  <si>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</si>
  <si>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</si>
  <si>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</si>
  <si>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</si>
  <si>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</si>
  <si>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</si>
  <si>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</si>
  <si>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</si>
  <si>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</si>
  <si>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</si>
  <si>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</si>
  <si>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</si>
  <si>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</si>
  <si>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</si>
  <si>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</si>
  <si>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</si>
  <si>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</si>
  <si>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</si>
  <si>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</si>
  <si>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</si>
  <si>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</si>
  <si>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</si>
  <si>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</si>
  <si>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</si>
  <si>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</si>
  <si>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</si>
  <si>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</si>
  <si>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</si>
  <si>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</si>
  <si>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</si>
  <si>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</si>
  <si>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</si>
  <si>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</si>
  <si>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</si>
  <si>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</si>
  <si>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</si>
  <si>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</si>
  <si>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</si>
  <si>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</si>
  <si>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</si>
  <si>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</si>
  <si>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</si>
  <si>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</si>
  <si>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</si>
  <si>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</si>
  <si>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</si>
  <si>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</si>
  <si>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</si>
  <si>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</si>
  <si>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</si>
  <si>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</si>
  <si>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</si>
  <si>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</si>
  <si>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</si>
  <si>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</si>
  <si>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</si>
  <si>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</si>
  <si>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</si>
  <si>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</si>
  <si>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</si>
  <si>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</si>
  <si>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</si>
  <si>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</si>
  <si>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</si>
  <si>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</si>
  <si>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</si>
  <si>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</si>
  <si>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</si>
  <si>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</si>
  <si>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</si>
  <si>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</si>
  <si>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</si>
  <si>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</si>
  <si>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</si>
  <si>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</si>
  <si>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</si>
  <si>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</si>
  <si>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</si>
  <si>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</si>
  <si>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</si>
  <si>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</si>
  <si>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</si>
  <si>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</si>
  <si>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</si>
  <si>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</si>
  <si>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</si>
  <si>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</si>
  <si>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</si>
  <si>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</si>
  <si>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</si>
  <si>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</si>
  <si>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</si>
  <si>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</si>
  <si>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</si>
  <si>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</si>
  <si>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</si>
  <si>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</si>
  <si>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</si>
  <si>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</si>
  <si>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</si>
  <si>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</si>
  <si>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</si>
  <si>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</si>
  <si>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</si>
  <si>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</si>
  <si>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</si>
  <si>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</si>
  <si>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</si>
  <si>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</si>
  <si>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</si>
  <si>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</si>
  <si>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</si>
  <si>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</si>
  <si>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</si>
  <si>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</si>
  <si>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</si>
  <si>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</si>
  <si>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</si>
  <si>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</si>
  <si>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</si>
  <si>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</si>
  <si>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</si>
  <si>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</si>
  <si>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</si>
  <si>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</si>
  <si>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</si>
  <si>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</si>
  <si>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</si>
  <si>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</si>
  <si>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</si>
  <si>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</si>
  <si>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</si>
  <si>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</si>
  <si>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</si>
  <si>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</si>
  <si>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</si>
  <si>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</si>
  <si>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</si>
  <si>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</si>
  <si>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</si>
  <si>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</si>
  <si>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</si>
  <si>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</si>
  <si>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</si>
  <si>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</si>
  <si>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</si>
  <si>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</si>
  <si>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</si>
  <si>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</si>
  <si>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</si>
  <si>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</si>
  <si>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</si>
  <si>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</si>
  <si>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</si>
  <si>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</si>
  <si>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</si>
  <si>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</si>
  <si>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</si>
  <si>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</si>
  <si>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</si>
  <si>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</si>
  <si>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</si>
  <si>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</si>
  <si>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</si>
  <si>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</si>
  <si>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</si>
  <si>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</si>
  <si>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</si>
  <si>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</si>
  <si>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</si>
  <si>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</si>
  <si>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</si>
  <si>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</si>
  <si>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</si>
  <si>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</si>
  <si>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</si>
  <si>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</si>
  <si>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</si>
  <si>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</si>
  <si>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</si>
  <si>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</si>
  <si>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</si>
  <si>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</si>
  <si>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</si>
  <si>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</si>
  <si>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</si>
  <si>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</si>
  <si>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</si>
  <si>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</si>
  <si>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</si>
  <si>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</si>
  <si>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</si>
  <si>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</si>
  <si>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</si>
  <si>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</si>
  <si>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</si>
  <si>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</si>
  <si>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</si>
  <si>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</si>
  <si>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</si>
  <si>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</si>
  <si>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</si>
  <si>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</si>
  <si>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</si>
  <si>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</si>
  <si>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</si>
  <si>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</si>
  <si>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</si>
  <si>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</si>
  <si>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</si>
  <si>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</si>
  <si>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</si>
  <si>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</si>
  <si>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</si>
  <si>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</si>
  <si>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</si>
  <si>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</si>
  <si>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</si>
  <si>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</si>
  <si>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</si>
  <si>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</si>
  <si>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</si>
  <si>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</si>
  <si>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</si>
  <si>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</si>
  <si>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</si>
  <si>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</si>
  <si>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</si>
  <si>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</si>
  <si>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</si>
  <si>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</si>
  <si>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</si>
  <si>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</si>
  <si>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</si>
  <si>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</si>
  <si>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</si>
  <si>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</si>
  <si>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</si>
  <si>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</si>
  <si>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</si>
  <si>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</si>
  <si>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</si>
  <si>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</si>
  <si>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</si>
  <si>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</si>
  <si>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</si>
  <si>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</si>
  <si>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</si>
  <si>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</si>
  <si>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</si>
  <si>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</si>
  <si>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</si>
  <si>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</si>
  <si>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</si>
  <si>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</si>
  <si>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</si>
  <si>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</si>
  <si>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</si>
  <si>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</si>
  <si>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</si>
  <si>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</si>
  <si>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</si>
  <si>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</si>
  <si>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</si>
  <si>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</si>
  <si>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</si>
  <si>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</si>
  <si>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</si>
  <si>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</si>
  <si>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</si>
  <si>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</si>
  <si>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</si>
  <si>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</si>
  <si>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</si>
  <si>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</si>
  <si>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</si>
  <si>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</si>
  <si>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</si>
  <si>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</si>
  <si>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</si>
  <si>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</si>
  <si>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</si>
  <si>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</si>
  <si>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</si>
  <si>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</si>
  <si>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</si>
  <si>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</si>
  <si>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</si>
  <si>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</si>
  <si>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</si>
  <si>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</si>
  <si>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</si>
  <si>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</si>
  <si>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</si>
  <si>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</si>
  <si>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</si>
  <si>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</si>
  <si>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</si>
  <si>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</si>
  <si>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</si>
  <si>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</si>
  <si>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</si>
  <si>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</si>
  <si>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</si>
  <si>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</si>
  <si>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</si>
  <si>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</si>
  <si>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</si>
  <si>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</si>
  <si>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</si>
  <si>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</si>
  <si>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</si>
  <si>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</si>
  <si>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</si>
  <si>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</si>
  <si>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</si>
  <si>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</si>
  <si>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</si>
  <si>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</si>
  <si>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</si>
  <si>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</si>
  <si>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</si>
  <si>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</si>
  <si>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</si>
  <si>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</si>
  <si>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</si>
  <si>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</si>
  <si>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</si>
  <si>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</si>
  <si>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</si>
  <si>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</si>
  <si>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</si>
  <si>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</si>
  <si>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</si>
  <si>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</si>
  <si>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</si>
  <si>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</si>
  <si>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</si>
  <si>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</si>
  <si>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</si>
  <si>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</si>
  <si>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</si>
  <si>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</si>
  <si>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</si>
  <si>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</si>
  <si>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</si>
  <si>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</si>
  <si>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</si>
  <si>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</si>
  <si>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</si>
  <si>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</si>
  <si>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</si>
  <si>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</si>
  <si>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</si>
  <si>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</si>
  <si>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</si>
  <si>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Вид на отчета: предварителен</t>
  </si>
  <si>
    <t>3.ЗАВАРЪЧНИ МАШИНИ АД - гр. Перник</t>
  </si>
  <si>
    <t>Отчетен период: 30.06.2015</t>
  </si>
  <si>
    <t>Дата на съставяне:21.07.2015 г.</t>
  </si>
  <si>
    <t xml:space="preserve">Отчетен период: 30.06.2015 г </t>
  </si>
  <si>
    <t>Отчетен период:30.06.2015 г</t>
  </si>
  <si>
    <t xml:space="preserve">Дата на съставяне: 21.07.2015 Г                                     </t>
  </si>
  <si>
    <t xml:space="preserve">Дата  на съставяне:21.07.2015 Г.                                                                                                                                </t>
  </si>
  <si>
    <t>Отчетен период:30.06.2015 г.</t>
  </si>
  <si>
    <t>Отчетен период: 30.06.2015 г.</t>
  </si>
  <si>
    <t>Дата на съставяне: 21.07.2015 г</t>
  </si>
  <si>
    <t xml:space="preserve">Дата на съставяне: 21.07.2015                         </t>
  </si>
  <si>
    <t>Дата на съставяне:21.07.2015 Г</t>
  </si>
  <si>
    <t>Отчетен период:30.06.2015 Г</t>
  </si>
  <si>
    <r>
      <t xml:space="preserve">Отчетен период:  30.06.2015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</si>
  <si>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21.07.2015Г.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</si>
</sst>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0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2">
      <selection activeCell="G93" sqref="G93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861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863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5634</v>
      </c>
      <c r="D12" s="205">
        <v>5708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15715</v>
      </c>
      <c r="D13" s="205">
        <v>15725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212</v>
      </c>
      <c r="D14" s="205">
        <v>217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137</v>
      </c>
      <c r="D15" s="205">
        <v>112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49</v>
      </c>
      <c r="D16" s="205">
        <v>43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348</v>
      </c>
      <c r="D17" s="205">
        <v>484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23057</v>
      </c>
      <c r="D19" s="209">
        <f>SUM(D11:D18)</f>
        <v>23251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4546</v>
      </c>
      <c r="H20" s="212">
        <v>4546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11206</v>
      </c>
      <c r="H21" s="210">
        <f>SUM(H22:H24)</f>
        <v>11206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168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14</v>
      </c>
      <c r="D24" s="205"/>
      <c r="E24" s="293" t="s">
        <v>70</v>
      </c>
      <c r="F24" s="298" t="s">
        <v>71</v>
      </c>
      <c r="G24" s="206">
        <v>11038</v>
      </c>
      <c r="H24" s="206">
        <v>11038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35242</v>
      </c>
      <c r="H25" s="208">
        <f>H19+H20+H21</f>
        <v>35242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14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-18658</v>
      </c>
      <c r="H27" s="208">
        <f>SUM(H28:H30)</f>
        <v>-19220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1816</v>
      </c>
      <c r="H28" s="206">
        <v>1816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-20474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732</v>
      </c>
      <c r="H31" s="206">
        <v>562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-17926</v>
      </c>
      <c r="H33" s="208">
        <f>H27+H31+H32</f>
        <v>-18658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4099</v>
      </c>
      <c r="D34" s="209">
        <f>SUM(D35:D38)</f>
        <v>119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4045</v>
      </c>
      <c r="D35" s="205">
        <v>65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24954</v>
      </c>
      <c r="H36" s="208">
        <f>H25+H17+H33</f>
        <v>24222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>
        <v>54</v>
      </c>
      <c r="D38" s="205">
        <v>54</v>
      </c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3024</v>
      </c>
      <c r="H43" s="206">
        <v>3024</v>
      </c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/>
      <c r="H44" s="206"/>
    </row>
    <row r="45" spans="1:15" ht="15">
      <c r="A45" s="291" t="s">
        <v>134</v>
      </c>
      <c r="B45" s="305" t="s">
        <v>135</v>
      </c>
      <c r="C45" s="209">
        <f>C34+C39+C44</f>
        <v>4099</v>
      </c>
      <c r="D45" s="209">
        <f>D34+D39+D44</f>
        <v>119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11735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/>
      <c r="H48" s="206"/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14759</v>
      </c>
      <c r="H49" s="208">
        <f>SUM(H43:H48)</f>
        <v>14759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755</v>
      </c>
      <c r="H51" s="206">
        <v>755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4</v>
      </c>
      <c r="D54" s="205">
        <v>4</v>
      </c>
      <c r="E54" s="293" t="s">
        <v>166</v>
      </c>
      <c r="F54" s="301" t="s">
        <v>167</v>
      </c>
      <c r="G54" s="206">
        <v>2371</v>
      </c>
      <c r="H54" s="206">
        <v>2371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27174</v>
      </c>
      <c r="D55" s="209">
        <f>D19+D20+D21+D27+D32+D45+D51+D53+D54</f>
        <v>23374</v>
      </c>
      <c r="E55" s="293" t="s">
        <v>170</v>
      </c>
      <c r="F55" s="317" t="s">
        <v>171</v>
      </c>
      <c r="G55" s="208">
        <f>G49+G51+G52+G53+G54</f>
        <v>17885</v>
      </c>
      <c r="H55" s="208">
        <f>H49+H51+H52+H53+H54</f>
        <v>17885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2830</v>
      </c>
      <c r="D58" s="205">
        <v>2318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1497</v>
      </c>
      <c r="D59" s="205">
        <v>1389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751</v>
      </c>
      <c r="D61" s="205">
        <v>654</v>
      </c>
      <c r="E61" s="299" t="s">
        <v>187</v>
      </c>
      <c r="F61" s="328" t="s">
        <v>188</v>
      </c>
      <c r="G61" s="208">
        <f>SUM(G62:G68)</f>
        <v>14653</v>
      </c>
      <c r="H61" s="208">
        <f>SUM(H62:H68)</f>
        <v>14677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2179</v>
      </c>
      <c r="H62" s="206">
        <v>2295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7505</v>
      </c>
      <c r="H63" s="206">
        <v>7743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5078</v>
      </c>
      <c r="D64" s="209">
        <f>SUM(D58:D63)</f>
        <v>4361</v>
      </c>
      <c r="E64" s="293" t="s">
        <v>198</v>
      </c>
      <c r="F64" s="298" t="s">
        <v>199</v>
      </c>
      <c r="G64" s="206">
        <v>4056</v>
      </c>
      <c r="H64" s="206">
        <v>3601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85</v>
      </c>
      <c r="H65" s="206">
        <v>26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552</v>
      </c>
      <c r="H66" s="206">
        <v>661</v>
      </c>
    </row>
    <row r="67" spans="1:8" ht="15">
      <c r="A67" s="291" t="s">
        <v>205</v>
      </c>
      <c r="B67" s="297" t="s">
        <v>206</v>
      </c>
      <c r="C67" s="205">
        <v>417</v>
      </c>
      <c r="D67" s="205">
        <v>165</v>
      </c>
      <c r="E67" s="293" t="s">
        <v>207</v>
      </c>
      <c r="F67" s="298" t="s">
        <v>208</v>
      </c>
      <c r="G67" s="206">
        <v>169</v>
      </c>
      <c r="H67" s="206">
        <v>187</v>
      </c>
    </row>
    <row r="68" spans="1:8" ht="15">
      <c r="A68" s="291" t="s">
        <v>209</v>
      </c>
      <c r="B68" s="297" t="s">
        <v>210</v>
      </c>
      <c r="C68" s="205">
        <v>7812</v>
      </c>
      <c r="D68" s="205">
        <v>8500</v>
      </c>
      <c r="E68" s="293" t="s">
        <v>211</v>
      </c>
      <c r="F68" s="298" t="s">
        <v>212</v>
      </c>
      <c r="G68" s="206">
        <v>107</v>
      </c>
      <c r="H68" s="206">
        <v>164</v>
      </c>
    </row>
    <row r="69" spans="1:8" ht="15">
      <c r="A69" s="291" t="s">
        <v>213</v>
      </c>
      <c r="B69" s="297" t="s">
        <v>214</v>
      </c>
      <c r="C69" s="205">
        <v>82</v>
      </c>
      <c r="D69" s="205">
        <v>16</v>
      </c>
      <c r="E69" s="307" t="s">
        <v>76</v>
      </c>
      <c r="F69" s="298" t="s">
        <v>215</v>
      </c>
      <c r="G69" s="206">
        <v>34</v>
      </c>
      <c r="H69" s="206"/>
    </row>
    <row r="70" spans="1:8" ht="15">
      <c r="A70" s="291" t="s">
        <v>216</v>
      </c>
      <c r="B70" s="297" t="s">
        <v>217</v>
      </c>
      <c r="C70" s="205">
        <v>16031</v>
      </c>
      <c r="D70" s="205">
        <v>19633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386</v>
      </c>
      <c r="D71" s="205">
        <v>386</v>
      </c>
      <c r="E71" s="309" t="s">
        <v>44</v>
      </c>
      <c r="F71" s="329" t="s">
        <v>222</v>
      </c>
      <c r="G71" s="215">
        <f>G59+G60+G61+G69+G70</f>
        <v>14687</v>
      </c>
      <c r="H71" s="215">
        <f>H59+H60+H61+H69+H70</f>
        <v>14677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5</v>
      </c>
      <c r="D74" s="205"/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24733</v>
      </c>
      <c r="D75" s="209">
        <f>SUM(D67:D74)</f>
        <v>28700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139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6</v>
      </c>
      <c r="D78" s="209">
        <f>SUM(D79:D81)</f>
        <v>6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14826</v>
      </c>
      <c r="H79" s="216">
        <f>H71+H74+H75+H76</f>
        <v>14954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6</v>
      </c>
      <c r="D81" s="205">
        <v>6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6</v>
      </c>
      <c r="D84" s="209">
        <f>D83+D82+D78</f>
        <v>6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79</v>
      </c>
      <c r="D87" s="205">
        <v>37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363</v>
      </c>
      <c r="D88" s="205">
        <v>583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442</v>
      </c>
      <c r="D91" s="209">
        <f>SUM(D87:D90)</f>
        <v>620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232</v>
      </c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30491</v>
      </c>
      <c r="D93" s="209">
        <f>D64+D75+D84+D91+D92</f>
        <v>33687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57665</v>
      </c>
      <c r="D94" s="218">
        <f>D93+D55</f>
        <v>57061</v>
      </c>
      <c r="E94" s="558" t="s">
        <v>268</v>
      </c>
      <c r="F94" s="345" t="s">
        <v>269</v>
      </c>
      <c r="G94" s="219">
        <f>G36+G39+G55+G79</f>
        <v>57665</v>
      </c>
      <c r="H94" s="219">
        <f>H36+H39+H55+H79</f>
        <v>57061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598" t="s">
        <v>850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851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5">
      <selection activeCell="H45" sqref="H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2" t="s">
        <v>2</v>
      </c>
      <c r="G2" s="602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865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13343</v>
      </c>
      <c r="D9" s="79">
        <v>13462</v>
      </c>
      <c r="E9" s="363" t="s">
        <v>280</v>
      </c>
      <c r="F9" s="365" t="s">
        <v>281</v>
      </c>
      <c r="G9" s="87">
        <v>18242</v>
      </c>
      <c r="H9" s="87">
        <v>17310</v>
      </c>
    </row>
    <row r="10" spans="1:8" ht="12">
      <c r="A10" s="363" t="s">
        <v>282</v>
      </c>
      <c r="B10" s="364" t="s">
        <v>283</v>
      </c>
      <c r="C10" s="79">
        <v>367</v>
      </c>
      <c r="D10" s="79">
        <v>340</v>
      </c>
      <c r="E10" s="363" t="s">
        <v>284</v>
      </c>
      <c r="F10" s="365" t="s">
        <v>285</v>
      </c>
      <c r="G10" s="87"/>
      <c r="H10" s="87">
        <v>4</v>
      </c>
    </row>
    <row r="11" spans="1:8" ht="12">
      <c r="A11" s="363" t="s">
        <v>286</v>
      </c>
      <c r="B11" s="364" t="s">
        <v>287</v>
      </c>
      <c r="C11" s="79">
        <v>660</v>
      </c>
      <c r="D11" s="79">
        <v>495</v>
      </c>
      <c r="E11" s="366" t="s">
        <v>288</v>
      </c>
      <c r="F11" s="365" t="s">
        <v>289</v>
      </c>
      <c r="G11" s="87">
        <v>125</v>
      </c>
      <c r="H11" s="87">
        <v>72</v>
      </c>
    </row>
    <row r="12" spans="1:8" ht="12">
      <c r="A12" s="363" t="s">
        <v>290</v>
      </c>
      <c r="B12" s="364" t="s">
        <v>291</v>
      </c>
      <c r="C12" s="79">
        <v>2813</v>
      </c>
      <c r="D12" s="79">
        <v>2593</v>
      </c>
      <c r="E12" s="366" t="s">
        <v>76</v>
      </c>
      <c r="F12" s="365" t="s">
        <v>292</v>
      </c>
      <c r="G12" s="87">
        <v>134</v>
      </c>
      <c r="H12" s="87">
        <v>2202</v>
      </c>
    </row>
    <row r="13" spans="1:18" ht="12">
      <c r="A13" s="363" t="s">
        <v>293</v>
      </c>
      <c r="B13" s="364" t="s">
        <v>294</v>
      </c>
      <c r="C13" s="79">
        <v>671</v>
      </c>
      <c r="D13" s="79">
        <v>509</v>
      </c>
      <c r="E13" s="367" t="s">
        <v>49</v>
      </c>
      <c r="F13" s="368" t="s">
        <v>295</v>
      </c>
      <c r="G13" s="88">
        <f>SUM(G9:G12)</f>
        <v>18501</v>
      </c>
      <c r="H13" s="88">
        <f>SUM(H9:H12)</f>
        <v>19588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79</v>
      </c>
      <c r="D14" s="79">
        <v>1008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-369</v>
      </c>
      <c r="D15" s="80">
        <v>-599</v>
      </c>
      <c r="E15" s="361" t="s">
        <v>300</v>
      </c>
      <c r="F15" s="370" t="s">
        <v>301</v>
      </c>
      <c r="G15" s="87">
        <v>138</v>
      </c>
      <c r="H15" s="87"/>
    </row>
    <row r="16" spans="1:8" ht="12">
      <c r="A16" s="363" t="s">
        <v>302</v>
      </c>
      <c r="B16" s="364" t="s">
        <v>303</v>
      </c>
      <c r="C16" s="80">
        <v>147</v>
      </c>
      <c r="D16" s="80">
        <v>261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/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17711</v>
      </c>
      <c r="D19" s="82">
        <f>SUM(D9:D15)+D16</f>
        <v>18069</v>
      </c>
      <c r="E19" s="373" t="s">
        <v>312</v>
      </c>
      <c r="F19" s="369" t="s">
        <v>313</v>
      </c>
      <c r="G19" s="87">
        <v>510</v>
      </c>
      <c r="H19" s="87">
        <v>823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631</v>
      </c>
      <c r="D22" s="79">
        <v>890</v>
      </c>
      <c r="E22" s="373" t="s">
        <v>321</v>
      </c>
      <c r="F22" s="369" t="s">
        <v>322</v>
      </c>
      <c r="G22" s="87"/>
      <c r="H22" s="87"/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/>
      <c r="D24" s="79"/>
      <c r="E24" s="367" t="s">
        <v>101</v>
      </c>
      <c r="F24" s="370" t="s">
        <v>329</v>
      </c>
      <c r="G24" s="88">
        <f>SUM(G19:G23)</f>
        <v>510</v>
      </c>
      <c r="H24" s="88">
        <f>SUM(H19:H23)</f>
        <v>823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75</v>
      </c>
      <c r="D25" s="79">
        <v>53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706</v>
      </c>
      <c r="D26" s="82">
        <f>SUM(D22:D25)</f>
        <v>943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18417</v>
      </c>
      <c r="D28" s="83">
        <f>D26+D19</f>
        <v>19012</v>
      </c>
      <c r="E28" s="174" t="s">
        <v>334</v>
      </c>
      <c r="F28" s="370" t="s">
        <v>335</v>
      </c>
      <c r="G28" s="88">
        <f>G13+G15+G24</f>
        <v>19149</v>
      </c>
      <c r="H28" s="88">
        <f>H13+H15+H24</f>
        <v>20411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732</v>
      </c>
      <c r="D30" s="83">
        <f>IF((H28-D28)&gt;0,H28-D28,0)</f>
        <v>1399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>
        <v>1</v>
      </c>
    </row>
    <row r="33" spans="1:18" ht="12">
      <c r="A33" s="379" t="s">
        <v>346</v>
      </c>
      <c r="B33" s="376" t="s">
        <v>347</v>
      </c>
      <c r="C33" s="82">
        <f>C28-C31+C32</f>
        <v>18417</v>
      </c>
      <c r="D33" s="82">
        <f>D28-D31+D32</f>
        <v>19012</v>
      </c>
      <c r="E33" s="174" t="s">
        <v>348</v>
      </c>
      <c r="F33" s="370" t="s">
        <v>349</v>
      </c>
      <c r="G33" s="90">
        <f>G32-G31+G28</f>
        <v>19149</v>
      </c>
      <c r="H33" s="90">
        <f>H32-H31+H28</f>
        <v>20412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732</v>
      </c>
      <c r="D34" s="83">
        <f>IF((H33-D33)&gt;0,H33-D33,0)</f>
        <v>1400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/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732</v>
      </c>
      <c r="D39" s="570">
        <f>+IF((H33-D33-D35)&gt;0,H33-D33-D35,0)</f>
        <v>1400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732</v>
      </c>
      <c r="D41" s="85">
        <f>IF(H39=0,IF(D39-D40&gt;0,D39-D40+H40,0),IF(H39-H40&lt;0,H40-H39+D39,0))</f>
        <v>1400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19149</v>
      </c>
      <c r="D42" s="86">
        <f>D33+D35+D39</f>
        <v>20412</v>
      </c>
      <c r="E42" s="177" t="s">
        <v>375</v>
      </c>
      <c r="F42" s="178" t="s">
        <v>376</v>
      </c>
      <c r="G42" s="90">
        <f>G39+G33</f>
        <v>19149</v>
      </c>
      <c r="H42" s="90">
        <f>H39+H33</f>
        <v>20412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32" t="s">
        <v>850</v>
      </c>
      <c r="D44" s="600"/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851</v>
      </c>
      <c r="D46" s="601"/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5">
      <selection activeCell="C43" sqref="C43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33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866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20613</v>
      </c>
      <c r="D10" s="92">
        <v>19192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-15844</v>
      </c>
      <c r="D11" s="92">
        <v>-15807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-3562</v>
      </c>
      <c r="D13" s="92">
        <v>-2911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-101</v>
      </c>
      <c r="D14" s="92">
        <v>-49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>
        <v>-10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1106</v>
      </c>
      <c r="D20" s="93">
        <f>SUM(D10:D19)</f>
        <v>415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-207</v>
      </c>
      <c r="D22" s="92">
        <v>-5472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14</v>
      </c>
      <c r="D23" s="92">
        <v>2000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-2</v>
      </c>
      <c r="D24" s="92">
        <v>-1101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4034</v>
      </c>
      <c r="D25" s="92">
        <v>1010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78</v>
      </c>
      <c r="D26" s="92">
        <v>668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>
        <v>-3980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-63</v>
      </c>
      <c r="D32" s="93">
        <f>SUM(D22:D31)</f>
        <v>-2895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/>
      <c r="D36" s="92">
        <v>7404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-365</v>
      </c>
      <c r="D37" s="92">
        <v>-3252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-73</v>
      </c>
      <c r="D38" s="92">
        <v>-45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/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-783</v>
      </c>
      <c r="D41" s="92">
        <v>-1376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-1221</v>
      </c>
      <c r="D42" s="93">
        <f>SUM(D34:D41)</f>
        <v>2731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-178</v>
      </c>
      <c r="D43" s="93">
        <f>D42+D32+D20</f>
        <v>251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620</v>
      </c>
      <c r="D44" s="184">
        <v>369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442</v>
      </c>
      <c r="D45" s="93">
        <f>D44+D43</f>
        <v>620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3"/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3"/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N11" sqref="N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 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6" t="str">
        <f>'справка №1-БАЛАНС'!E4</f>
        <v>АСЕНОВА КРЕПОСТ АД 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869</v>
      </c>
      <c r="B5" s="572"/>
      <c r="C5" s="606" t="str">
        <f>'справка №1-БАЛАНС'!E5</f>
        <v> 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4546</v>
      </c>
      <c r="F11" s="96">
        <f>'справка №1-БАЛАНС'!H22</f>
        <v>168</v>
      </c>
      <c r="G11" s="96">
        <f>'справка №1-БАЛАНС'!H23</f>
        <v>0</v>
      </c>
      <c r="H11" s="98">
        <v>11038</v>
      </c>
      <c r="I11" s="96">
        <f>'справка №1-БАЛАНС'!H28+'справка №1-БАЛАНС'!H31</f>
        <v>2378</v>
      </c>
      <c r="J11" s="96">
        <f>'справка №1-БАЛАНС'!H29+'справка №1-БАЛАНС'!H32</f>
        <v>-21036</v>
      </c>
      <c r="K11" s="98"/>
      <c r="L11" s="424">
        <f>SUM(C11:K11)</f>
        <v>24222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4546</v>
      </c>
      <c r="F15" s="99">
        <f t="shared" si="2"/>
        <v>168</v>
      </c>
      <c r="G15" s="99">
        <f t="shared" si="2"/>
        <v>0</v>
      </c>
      <c r="H15" s="99">
        <f t="shared" si="2"/>
        <v>11038</v>
      </c>
      <c r="I15" s="99">
        <f t="shared" si="2"/>
        <v>2378</v>
      </c>
      <c r="J15" s="99">
        <f t="shared" si="2"/>
        <v>-21036</v>
      </c>
      <c r="K15" s="99">
        <f t="shared" si="2"/>
        <v>0</v>
      </c>
      <c r="L15" s="424">
        <f t="shared" si="1"/>
        <v>24222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732</v>
      </c>
      <c r="J16" s="425">
        <f>+'справка №1-БАЛАНС'!G32</f>
        <v>0</v>
      </c>
      <c r="K16" s="98"/>
      <c r="L16" s="424">
        <f t="shared" si="1"/>
        <v>732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4546</v>
      </c>
      <c r="F29" s="97">
        <f t="shared" si="6"/>
        <v>168</v>
      </c>
      <c r="G29" s="97">
        <f t="shared" si="6"/>
        <v>0</v>
      </c>
      <c r="H29" s="97">
        <f t="shared" si="6"/>
        <v>11038</v>
      </c>
      <c r="I29" s="97">
        <f t="shared" si="6"/>
        <v>3110</v>
      </c>
      <c r="J29" s="97">
        <f t="shared" si="6"/>
        <v>-21036</v>
      </c>
      <c r="K29" s="97">
        <f t="shared" si="6"/>
        <v>0</v>
      </c>
      <c r="L29" s="424">
        <f t="shared" si="1"/>
        <v>24954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4546</v>
      </c>
      <c r="F32" s="97">
        <f t="shared" si="7"/>
        <v>168</v>
      </c>
      <c r="G32" s="97">
        <f t="shared" si="7"/>
        <v>0</v>
      </c>
      <c r="H32" s="97">
        <f t="shared" si="7"/>
        <v>11038</v>
      </c>
      <c r="I32" s="97">
        <f t="shared" si="7"/>
        <v>3110</v>
      </c>
      <c r="J32" s="97">
        <f t="shared" si="7"/>
        <v>-21036</v>
      </c>
      <c r="K32" s="97">
        <f t="shared" si="7"/>
        <v>0</v>
      </c>
      <c r="L32" s="424">
        <f t="shared" si="1"/>
        <v>24954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850</v>
      </c>
      <c r="E35" s="605"/>
      <c r="F35" s="605"/>
      <c r="G35" s="605"/>
      <c r="H35" s="605"/>
      <c r="I35" s="605"/>
      <c r="J35" s="24" t="s">
        <v>852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4">
      <selection activeCell="E30" sqref="E3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379</v>
      </c>
      <c r="B2" s="619"/>
      <c r="C2" s="585"/>
      <c r="D2" s="585"/>
      <c r="E2" s="606" t="str">
        <f>'справка №1-БАЛАНС'!E3</f>
        <v> </v>
      </c>
      <c r="F2" s="627"/>
      <c r="G2" s="627"/>
      <c r="H2" s="585" t="s">
        <v>858</v>
      </c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115012041</v>
      </c>
      <c r="Q2" s="623"/>
      <c r="R2" s="353"/>
    </row>
    <row r="3" spans="1:18" ht="15">
      <c r="A3" s="626" t="s">
        <v>870</v>
      </c>
      <c r="B3" s="619"/>
      <c r="C3" s="586"/>
      <c r="D3" s="586"/>
      <c r="E3" s="606" t="str">
        <f>'справка №1-БАЛАНС'!E5</f>
        <v> </v>
      </c>
      <c r="F3" s="628"/>
      <c r="G3" s="628"/>
      <c r="H3" s="443"/>
      <c r="I3" s="443"/>
      <c r="J3" s="443"/>
      <c r="K3" s="443"/>
      <c r="L3" s="443"/>
      <c r="M3" s="624" t="s">
        <v>3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517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1" t="s">
        <v>458</v>
      </c>
      <c r="B5" s="612"/>
      <c r="C5" s="615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0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0" t="s">
        <v>523</v>
      </c>
      <c r="R5" s="620" t="s">
        <v>524</v>
      </c>
    </row>
    <row r="6" spans="1:18" s="44" customFormat="1" ht="48">
      <c r="A6" s="613"/>
      <c r="B6" s="614"/>
      <c r="C6" s="616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1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1"/>
      <c r="R6" s="621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7927</v>
      </c>
      <c r="E10" s="243"/>
      <c r="F10" s="243"/>
      <c r="G10" s="113">
        <f aca="true" t="shared" si="2" ref="G10:G39">D10+E10-F10</f>
        <v>7927</v>
      </c>
      <c r="H10" s="103"/>
      <c r="I10" s="103"/>
      <c r="J10" s="113">
        <f aca="true" t="shared" si="3" ref="J10:J39">G10+H10-I10</f>
        <v>7927</v>
      </c>
      <c r="K10" s="103">
        <v>2219</v>
      </c>
      <c r="L10" s="103">
        <v>73</v>
      </c>
      <c r="M10" s="103"/>
      <c r="N10" s="113">
        <f aca="true" t="shared" si="4" ref="N10:N39">K10+L10-M10</f>
        <v>2292</v>
      </c>
      <c r="O10" s="103"/>
      <c r="P10" s="103"/>
      <c r="Q10" s="113">
        <f t="shared" si="0"/>
        <v>2292</v>
      </c>
      <c r="R10" s="113">
        <f t="shared" si="1"/>
        <v>5635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38156</v>
      </c>
      <c r="E11" s="243">
        <v>557</v>
      </c>
      <c r="F11" s="243"/>
      <c r="G11" s="113">
        <f t="shared" si="2"/>
        <v>38713</v>
      </c>
      <c r="H11" s="103"/>
      <c r="I11" s="103"/>
      <c r="J11" s="113">
        <f t="shared" si="3"/>
        <v>38713</v>
      </c>
      <c r="K11" s="103">
        <v>22431</v>
      </c>
      <c r="L11" s="103">
        <v>567</v>
      </c>
      <c r="M11" s="103"/>
      <c r="N11" s="113">
        <f t="shared" si="4"/>
        <v>22998</v>
      </c>
      <c r="O11" s="103"/>
      <c r="P11" s="103"/>
      <c r="Q11" s="113">
        <f t="shared" si="0"/>
        <v>22998</v>
      </c>
      <c r="R11" s="113">
        <f t="shared" si="1"/>
        <v>15715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514</v>
      </c>
      <c r="E12" s="243"/>
      <c r="F12" s="243"/>
      <c r="G12" s="113">
        <f t="shared" si="2"/>
        <v>514</v>
      </c>
      <c r="H12" s="103"/>
      <c r="I12" s="103"/>
      <c r="J12" s="113">
        <f t="shared" si="3"/>
        <v>514</v>
      </c>
      <c r="K12" s="103">
        <v>297</v>
      </c>
      <c r="L12" s="103">
        <v>6</v>
      </c>
      <c r="M12" s="103"/>
      <c r="N12" s="113">
        <f t="shared" si="4"/>
        <v>303</v>
      </c>
      <c r="O12" s="103"/>
      <c r="P12" s="103"/>
      <c r="Q12" s="113">
        <f t="shared" si="0"/>
        <v>303</v>
      </c>
      <c r="R12" s="113">
        <f t="shared" si="1"/>
        <v>211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564</v>
      </c>
      <c r="E13" s="243">
        <v>36</v>
      </c>
      <c r="F13" s="243">
        <v>96</v>
      </c>
      <c r="G13" s="113">
        <f t="shared" si="2"/>
        <v>504</v>
      </c>
      <c r="H13" s="103"/>
      <c r="I13" s="103"/>
      <c r="J13" s="113">
        <f t="shared" si="3"/>
        <v>504</v>
      </c>
      <c r="K13" s="103">
        <v>452</v>
      </c>
      <c r="L13" s="103">
        <v>11</v>
      </c>
      <c r="M13" s="103">
        <v>97</v>
      </c>
      <c r="N13" s="113">
        <f t="shared" si="4"/>
        <v>366</v>
      </c>
      <c r="O13" s="103"/>
      <c r="P13" s="103"/>
      <c r="Q13" s="113">
        <f t="shared" si="0"/>
        <v>366</v>
      </c>
      <c r="R13" s="113">
        <f t="shared" si="1"/>
        <v>138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67</v>
      </c>
      <c r="E14" s="243">
        <v>9</v>
      </c>
      <c r="F14" s="243"/>
      <c r="G14" s="113">
        <f t="shared" si="2"/>
        <v>76</v>
      </c>
      <c r="H14" s="103"/>
      <c r="I14" s="103"/>
      <c r="J14" s="113">
        <f t="shared" si="3"/>
        <v>76</v>
      </c>
      <c r="K14" s="103">
        <v>25</v>
      </c>
      <c r="L14" s="103">
        <v>2</v>
      </c>
      <c r="M14" s="103"/>
      <c r="N14" s="113">
        <f t="shared" si="4"/>
        <v>27</v>
      </c>
      <c r="O14" s="103"/>
      <c r="P14" s="103"/>
      <c r="Q14" s="113">
        <f t="shared" si="0"/>
        <v>27</v>
      </c>
      <c r="R14" s="113">
        <f t="shared" si="1"/>
        <v>49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484</v>
      </c>
      <c r="E15" s="565">
        <v>416</v>
      </c>
      <c r="F15" s="565">
        <v>617</v>
      </c>
      <c r="G15" s="113">
        <f t="shared" si="2"/>
        <v>283</v>
      </c>
      <c r="H15" s="566"/>
      <c r="I15" s="566"/>
      <c r="J15" s="113">
        <f t="shared" si="3"/>
        <v>283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283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>
        <v>64</v>
      </c>
      <c r="F16" s="243"/>
      <c r="G16" s="113">
        <f t="shared" si="2"/>
        <v>64</v>
      </c>
      <c r="H16" s="103"/>
      <c r="I16" s="103"/>
      <c r="J16" s="113">
        <f t="shared" si="3"/>
        <v>64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64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48674</v>
      </c>
      <c r="E17" s="248">
        <f>SUM(E9:E16)</f>
        <v>1082</v>
      </c>
      <c r="F17" s="248">
        <f>SUM(F9:F16)</f>
        <v>713</v>
      </c>
      <c r="G17" s="113">
        <f t="shared" si="2"/>
        <v>49043</v>
      </c>
      <c r="H17" s="114">
        <f>SUM(H9:H16)</f>
        <v>0</v>
      </c>
      <c r="I17" s="114">
        <f>SUM(I9:I16)</f>
        <v>0</v>
      </c>
      <c r="J17" s="113">
        <f t="shared" si="3"/>
        <v>49043</v>
      </c>
      <c r="K17" s="114">
        <f>SUM(K9:K16)</f>
        <v>25424</v>
      </c>
      <c r="L17" s="114">
        <f>SUM(L9:L16)</f>
        <v>659</v>
      </c>
      <c r="M17" s="114">
        <f>SUM(M9:M16)</f>
        <v>97</v>
      </c>
      <c r="N17" s="113">
        <f t="shared" si="4"/>
        <v>25986</v>
      </c>
      <c r="O17" s="114">
        <f>SUM(O9:O16)</f>
        <v>0</v>
      </c>
      <c r="P17" s="114">
        <f>SUM(P9:P16)</f>
        <v>0</v>
      </c>
      <c r="Q17" s="113">
        <f t="shared" si="5"/>
        <v>25986</v>
      </c>
      <c r="R17" s="113">
        <f t="shared" si="6"/>
        <v>23057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/>
      <c r="F22" s="243"/>
      <c r="G22" s="113">
        <f t="shared" si="2"/>
        <v>46</v>
      </c>
      <c r="H22" s="103"/>
      <c r="I22" s="103"/>
      <c r="J22" s="113">
        <f t="shared" si="3"/>
        <v>46</v>
      </c>
      <c r="K22" s="103">
        <v>46</v>
      </c>
      <c r="L22" s="103"/>
      <c r="M22" s="103"/>
      <c r="N22" s="113">
        <f t="shared" si="4"/>
        <v>46</v>
      </c>
      <c r="O22" s="103"/>
      <c r="P22" s="103"/>
      <c r="Q22" s="113">
        <f t="shared" si="5"/>
        <v>46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46</v>
      </c>
      <c r="H25" s="104">
        <f t="shared" si="7"/>
        <v>0</v>
      </c>
      <c r="I25" s="104">
        <f t="shared" si="7"/>
        <v>0</v>
      </c>
      <c r="J25" s="105">
        <f t="shared" si="3"/>
        <v>46</v>
      </c>
      <c r="K25" s="104">
        <f t="shared" si="7"/>
        <v>46</v>
      </c>
      <c r="L25" s="104">
        <f t="shared" si="7"/>
        <v>0</v>
      </c>
      <c r="M25" s="104">
        <f t="shared" si="7"/>
        <v>0</v>
      </c>
      <c r="N25" s="105">
        <f t="shared" si="4"/>
        <v>46</v>
      </c>
      <c r="O25" s="104">
        <f t="shared" si="7"/>
        <v>0</v>
      </c>
      <c r="P25" s="104">
        <f t="shared" si="7"/>
        <v>0</v>
      </c>
      <c r="Q25" s="105">
        <f t="shared" si="5"/>
        <v>46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65</v>
      </c>
      <c r="E27" s="246">
        <f aca="true" t="shared" si="8" ref="E27:P27">SUM(E28:E31)</f>
        <v>3980</v>
      </c>
      <c r="F27" s="246">
        <f t="shared" si="8"/>
        <v>0</v>
      </c>
      <c r="G27" s="110">
        <f t="shared" si="2"/>
        <v>4045</v>
      </c>
      <c r="H27" s="109">
        <f t="shared" si="8"/>
        <v>0</v>
      </c>
      <c r="I27" s="109">
        <f t="shared" si="8"/>
        <v>0</v>
      </c>
      <c r="J27" s="110">
        <f t="shared" si="3"/>
        <v>4045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4045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65</v>
      </c>
      <c r="E28" s="243">
        <v>3980</v>
      </c>
      <c r="F28" s="243"/>
      <c r="G28" s="113">
        <f t="shared" si="2"/>
        <v>4045</v>
      </c>
      <c r="H28" s="103"/>
      <c r="I28" s="103"/>
      <c r="J28" s="113">
        <f t="shared" si="3"/>
        <v>4045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4045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119</v>
      </c>
      <c r="E38" s="248">
        <f aca="true" t="shared" si="12" ref="E38:P38">E27+E32+E37</f>
        <v>3980</v>
      </c>
      <c r="F38" s="248">
        <f t="shared" si="12"/>
        <v>0</v>
      </c>
      <c r="G38" s="113">
        <f t="shared" si="2"/>
        <v>4099</v>
      </c>
      <c r="H38" s="114">
        <f t="shared" si="12"/>
        <v>0</v>
      </c>
      <c r="I38" s="114">
        <f t="shared" si="12"/>
        <v>0</v>
      </c>
      <c r="J38" s="113">
        <f t="shared" si="3"/>
        <v>4099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4099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48839</v>
      </c>
      <c r="E40" s="547">
        <f>E17+E18+E19+E25+E38+E39</f>
        <v>5062</v>
      </c>
      <c r="F40" s="547">
        <f aca="true" t="shared" si="13" ref="F40:R40">F17+F18+F19+F25+F38+F39</f>
        <v>713</v>
      </c>
      <c r="G40" s="547">
        <f t="shared" si="13"/>
        <v>53188</v>
      </c>
      <c r="H40" s="547">
        <f t="shared" si="13"/>
        <v>0</v>
      </c>
      <c r="I40" s="547">
        <f t="shared" si="13"/>
        <v>0</v>
      </c>
      <c r="J40" s="547">
        <f t="shared" si="13"/>
        <v>53188</v>
      </c>
      <c r="K40" s="547">
        <f t="shared" si="13"/>
        <v>25470</v>
      </c>
      <c r="L40" s="547">
        <f t="shared" si="13"/>
        <v>659</v>
      </c>
      <c r="M40" s="547">
        <f t="shared" si="13"/>
        <v>97</v>
      </c>
      <c r="N40" s="547">
        <f t="shared" si="13"/>
        <v>26032</v>
      </c>
      <c r="O40" s="547">
        <f t="shared" si="13"/>
        <v>0</v>
      </c>
      <c r="P40" s="547">
        <f t="shared" si="13"/>
        <v>0</v>
      </c>
      <c r="Q40" s="547">
        <f t="shared" si="13"/>
        <v>26032</v>
      </c>
      <c r="R40" s="547">
        <f t="shared" si="13"/>
        <v>27156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872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17"/>
      <c r="L44" s="617"/>
      <c r="M44" s="617"/>
      <c r="N44" s="617"/>
      <c r="O44" s="618" t="s">
        <v>854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118" sqref="D11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602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3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период:"&amp;"30.06.2015 Г           "&amp;'справка №1-БАЛАНС'!E5</f>
        <v>Отчетен период:30.06.2015 Г            </v>
      </c>
      <c r="B4" s="63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4</v>
      </c>
      <c r="D21" s="153">
        <v>4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417</v>
      </c>
      <c r="D24" s="165">
        <f>SUM(D25:D27)</f>
        <v>417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60</v>
      </c>
      <c r="D25" s="153">
        <v>60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357</v>
      </c>
      <c r="D26" s="153">
        <v>357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7812</v>
      </c>
      <c r="D28" s="153">
        <v>7812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82</v>
      </c>
      <c r="D29" s="153">
        <v>82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16031</v>
      </c>
      <c r="D30" s="153">
        <v>16031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386</v>
      </c>
      <c r="D31" s="153">
        <v>386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5</v>
      </c>
      <c r="D38" s="150">
        <f>SUM(D39:D42)</f>
        <v>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5</v>
      </c>
      <c r="D42" s="153">
        <v>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24733</v>
      </c>
      <c r="D43" s="149">
        <f>D24+D28+D29+D31+D30+D32+D33+D38</f>
        <v>24733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24737</v>
      </c>
      <c r="D44" s="148">
        <f>D43+D21+D19+D9</f>
        <v>24737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3024</v>
      </c>
      <c r="D52" s="148">
        <f>SUM(D53:D55)</f>
        <v>0</v>
      </c>
      <c r="E52" s="165">
        <f>C52-D52</f>
        <v>3024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3000</v>
      </c>
      <c r="D53" s="153"/>
      <c r="E53" s="165">
        <f>C53-D53</f>
        <v>3000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24</v>
      </c>
      <c r="D55" s="153"/>
      <c r="E55" s="165">
        <f t="shared" si="1"/>
        <v>24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11735</v>
      </c>
      <c r="D63" s="153"/>
      <c r="E63" s="165">
        <f t="shared" si="1"/>
        <v>11735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755</v>
      </c>
      <c r="D64" s="153"/>
      <c r="E64" s="165">
        <f t="shared" si="1"/>
        <v>755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15514</v>
      </c>
      <c r="D66" s="148">
        <f>D52+D56+D61+D62+D63+D64</f>
        <v>0</v>
      </c>
      <c r="E66" s="165">
        <f t="shared" si="1"/>
        <v>15514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2179</v>
      </c>
      <c r="D71" s="150">
        <f>SUM(D72:D74)</f>
        <v>2179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401</v>
      </c>
      <c r="D72" s="153">
        <v>401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1778</v>
      </c>
      <c r="D74" s="153">
        <v>1778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12474</v>
      </c>
      <c r="D85" s="149">
        <f>SUM(D86:D90)+D94</f>
        <v>12474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7505</v>
      </c>
      <c r="D86" s="153">
        <v>7505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4056</v>
      </c>
      <c r="D87" s="153">
        <v>4056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85</v>
      </c>
      <c r="D88" s="153">
        <v>85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552</v>
      </c>
      <c r="D89" s="153">
        <v>552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107</v>
      </c>
      <c r="D90" s="148">
        <f>SUM(D91:D93)</f>
        <v>107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107</v>
      </c>
      <c r="D93" s="153">
        <v>107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169</v>
      </c>
      <c r="D94" s="153">
        <v>169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34</v>
      </c>
      <c r="D95" s="153">
        <v>34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14687</v>
      </c>
      <c r="D96" s="149">
        <f>D85+D80+D75+D71+D95</f>
        <v>14687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30201</v>
      </c>
      <c r="D97" s="149">
        <f>D96+D68+D66</f>
        <v>14687</v>
      </c>
      <c r="E97" s="149">
        <f>E96+E68+E66</f>
        <v>15514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773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871</v>
      </c>
      <c r="B109" s="630"/>
      <c r="C109" s="630" t="s">
        <v>850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6" t="str">
        <f>'справка №1-БАЛАНС'!E3</f>
        <v> </v>
      </c>
      <c r="D4" s="628"/>
      <c r="E4" s="628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874</v>
      </c>
      <c r="B5" s="579"/>
      <c r="C5" s="606" t="str">
        <f>'справка №1-БАЛАНС'!E5</f>
        <v> </v>
      </c>
      <c r="D5" s="637"/>
      <c r="E5" s="637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6</v>
      </c>
      <c r="G19" s="141"/>
      <c r="H19" s="141"/>
      <c r="I19" s="541">
        <f t="shared" si="0"/>
        <v>6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6</v>
      </c>
      <c r="G26" s="127">
        <f t="shared" si="2"/>
        <v>0</v>
      </c>
      <c r="H26" s="127">
        <f t="shared" si="2"/>
        <v>0</v>
      </c>
      <c r="I26" s="541">
        <f t="shared" si="0"/>
        <v>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873</v>
      </c>
      <c r="B30" s="636"/>
      <c r="C30" s="636"/>
      <c r="D30" s="568" t="s">
        <v>855</v>
      </c>
      <c r="E30" s="635"/>
      <c r="F30" s="635"/>
      <c r="G30" s="635"/>
      <c r="H30" s="519" t="s">
        <v>854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7">
      <selection activeCell="A164" sqref="A164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6" t="str">
        <f>'справка №1-БАЛАНС'!E3</f>
        <v> </v>
      </c>
      <c r="C5" s="627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875</v>
      </c>
      <c r="B6" s="606" t="str">
        <f>'справка №1-БАЛАНС'!E5</f>
        <v> </v>
      </c>
      <c r="C6" s="637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64</v>
      </c>
      <c r="D12" s="550">
        <v>51</v>
      </c>
      <c r="E12" s="550"/>
      <c r="F12" s="552">
        <f>C12-E12</f>
        <v>64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65</v>
      </c>
      <c r="D27" s="536"/>
      <c r="E27" s="536">
        <f>SUM(E12:E26)</f>
        <v>0</v>
      </c>
      <c r="F27" s="551">
        <f>SUM(F12:F26)</f>
        <v>65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862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119</v>
      </c>
      <c r="D79" s="536"/>
      <c r="E79" s="536">
        <f>E78+E61+E44+E27</f>
        <v>0</v>
      </c>
      <c r="F79" s="551">
        <f>F78+F61+F44+F27</f>
        <v>119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38" t="s">
        <v>850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851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2015-08-26T06:53:04Z</cp:lastPrinted>
  <dcterms:created xsi:type="dcterms:W3CDTF">2000-06-29T12:02:40Z</dcterms:created>
  <dcterms:modified xsi:type="dcterms:W3CDTF">2015-08-26T06:53:09Z</dcterms:modified>
  <cp:category/>
  <cp:version/>
  <cp:contentType/>
  <cp:contentStatus/>
</cp:coreProperties>
</file>