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12990" windowHeight="1282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<sst xmlns="http://schemas.openxmlformats.org/spreadsheetml/2006/main" count="1061" uniqueCount="871">
  <si>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</si>
  <si>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</si>
  <si>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</si>
  <si>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</si>
  <si>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</si>
  <si>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</si>
  <si>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</si>
  <si>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</si>
  <si>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</si>
  <si>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</si>
  <si>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</si>
  <si>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</si>
  <si>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</si>
  <si>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</si>
  <si>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</si>
  <si>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</si>
  <si>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</si>
  <si>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</si>
  <si>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</si>
  <si>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</si>
  <si>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</si>
  <si>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</si>
  <si>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</si>
  <si>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</si>
  <si>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</si>
  <si>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</si>
  <si>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</si>
  <si>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</si>
  <si>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</si>
  <si>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</si>
  <si>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</si>
  <si>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</si>
  <si>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</si>
  <si>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</si>
  <si>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</si>
  <si>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</si>
  <si>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</si>
  <si>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</si>
  <si>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</si>
  <si>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</si>
  <si>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</si>
  <si>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</si>
  <si>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</si>
  <si>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</si>
  <si>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</si>
  <si>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</si>
  <si>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</si>
  <si>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</si>
  <si>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</si>
  <si>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</si>
  <si>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</si>
  <si>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</si>
  <si>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</si>
  <si>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</si>
  <si>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</si>
  <si>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</si>
  <si>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</si>
  <si>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</si>
  <si>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</si>
  <si>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</si>
  <si>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</si>
  <si>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</si>
  <si>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</si>
  <si>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</si>
  <si>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</si>
  <si>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</si>
  <si>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</si>
  <si>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</si>
  <si>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</si>
  <si>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</si>
  <si>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</si>
  <si>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</si>
  <si>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</si>
  <si>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</si>
  <si>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</si>
  <si>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</si>
  <si>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</si>
  <si>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</si>
  <si>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</si>
  <si>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</si>
  <si>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</si>
  <si>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</si>
  <si>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</si>
  <si>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</si>
  <si>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</si>
  <si>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</si>
  <si>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</si>
  <si>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</si>
  <si>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</si>
  <si>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</si>
  <si>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</si>
  <si>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</si>
  <si>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</si>
  <si>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</si>
  <si>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</si>
  <si>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</si>
  <si>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</si>
  <si>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</si>
  <si>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</si>
  <si>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</si>
  <si>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</si>
  <si>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</si>
  <si>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</si>
  <si>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</si>
  <si>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</si>
  <si>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</si>
  <si>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</si>
  <si>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</si>
  <si>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</si>
  <si>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</si>
  <si>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</si>
  <si>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</si>
  <si>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</si>
  <si>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</si>
  <si>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</si>
  <si>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</si>
  <si>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</si>
  <si>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</si>
  <si>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</si>
  <si>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</si>
  <si>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</si>
  <si>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</si>
  <si>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</si>
  <si>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</si>
  <si>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</si>
  <si>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</si>
  <si>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</si>
  <si>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</si>
  <si>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</si>
  <si>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</si>
  <si>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</si>
  <si>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</si>
  <si>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</si>
  <si>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</si>
  <si>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</si>
  <si>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</si>
  <si>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</si>
  <si>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</si>
  <si>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</si>
  <si>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</si>
  <si>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</si>
  <si>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</si>
  <si>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</si>
  <si>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</si>
  <si>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</si>
  <si>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</si>
  <si>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</si>
  <si>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</si>
  <si>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</si>
  <si>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</si>
  <si>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</si>
  <si>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</si>
  <si>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</si>
  <si>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</si>
  <si>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</si>
  <si>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</si>
  <si>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</si>
  <si>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</si>
  <si>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</si>
  <si>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</si>
  <si>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</si>
  <si>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</si>
  <si>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</si>
  <si>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</si>
  <si>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</si>
  <si>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</si>
  <si>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</si>
  <si>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</si>
  <si>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</si>
  <si>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</si>
  <si>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</si>
  <si>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</si>
  <si>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</si>
  <si>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</si>
  <si>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</si>
  <si>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</si>
  <si>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</si>
  <si>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</si>
  <si>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</si>
  <si>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</si>
  <si>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</si>
  <si>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</si>
  <si>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</si>
  <si>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</si>
  <si>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</si>
  <si>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</si>
  <si>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</si>
  <si>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</si>
  <si>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</si>
  <si>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</si>
  <si>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</si>
  <si>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</si>
  <si>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</si>
  <si>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</si>
  <si>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</si>
  <si>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</si>
  <si>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</si>
  <si>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</si>
  <si>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</si>
  <si>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</si>
  <si>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</si>
  <si>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</si>
  <si>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</si>
  <si>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</si>
  <si>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</si>
  <si>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</si>
  <si>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</si>
  <si>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</si>
  <si>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</si>
  <si>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</si>
  <si>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</si>
  <si>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</si>
  <si>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</si>
  <si>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</si>
  <si>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</si>
  <si>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</si>
  <si>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</si>
  <si>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</si>
  <si>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</si>
  <si>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</si>
  <si>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</si>
  <si>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</si>
  <si>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</si>
  <si>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</si>
  <si>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</si>
  <si>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</si>
  <si>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</si>
  <si>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</si>
  <si>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</si>
  <si>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</si>
  <si>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</si>
  <si>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</si>
  <si>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</si>
  <si>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</si>
  <si>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</si>
  <si>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</si>
  <si>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</si>
  <si>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</si>
  <si>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</si>
  <si>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</si>
  <si>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</si>
  <si>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</si>
  <si>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</si>
  <si>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</si>
  <si>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</si>
  <si>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</si>
  <si>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</si>
  <si>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</si>
  <si>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</si>
  <si>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</si>
  <si>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</si>
  <si>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</si>
  <si>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</si>
  <si>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</si>
  <si>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</si>
  <si>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</si>
  <si>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</si>
  <si>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</si>
  <si>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</si>
  <si>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</si>
  <si>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</si>
  <si>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</si>
  <si>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</si>
  <si>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</si>
  <si>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</si>
  <si>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</si>
  <si>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</si>
  <si>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</si>
  <si>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</si>
  <si>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</si>
  <si>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</si>
  <si>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</si>
  <si>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</si>
  <si>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</si>
  <si>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</si>
  <si>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</si>
  <si>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</si>
  <si>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</si>
  <si>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</si>
  <si>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</si>
  <si>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</si>
  <si>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</si>
  <si>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</si>
  <si>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</si>
  <si>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</si>
  <si>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</si>
  <si>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</si>
  <si>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</si>
  <si>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</si>
  <si>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</si>
  <si>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</si>
  <si>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</si>
  <si>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</si>
  <si>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</si>
  <si>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</si>
  <si>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</si>
  <si>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</si>
  <si>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</si>
  <si>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</si>
  <si>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</si>
  <si>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</si>
  <si>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</si>
  <si>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</si>
  <si>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</si>
  <si>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</si>
  <si>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</si>
  <si>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</si>
  <si>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</si>
  <si>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</si>
  <si>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</si>
  <si>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</si>
  <si>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</si>
  <si>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</si>
  <si>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</si>
  <si>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</si>
  <si>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</si>
  <si>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</si>
  <si>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</si>
  <si>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</si>
  <si>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</si>
  <si>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</si>
  <si>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</si>
  <si>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</si>
  <si>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</si>
  <si>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</si>
  <si>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</si>
  <si>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</si>
  <si>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</si>
  <si>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</si>
  <si>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</si>
  <si>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</si>
  <si>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</si>
  <si>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</si>
  <si>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</si>
  <si>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</si>
  <si>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</si>
  <si>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</si>
  <si>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</si>
  <si>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</si>
  <si>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</si>
  <si>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</si>
  <si>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</si>
  <si>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</si>
  <si>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</si>
  <si>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</si>
  <si>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</si>
  <si>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</si>
  <si>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</si>
  <si>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</si>
  <si>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</si>
  <si>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</si>
  <si>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</si>
  <si>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</si>
  <si>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</si>
  <si>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</si>
  <si>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</si>
  <si>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</si>
  <si>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</si>
  <si>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</si>
  <si>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</si>
  <si>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</si>
  <si>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</si>
  <si>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</si>
  <si>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</si>
  <si>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</si>
  <si>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</si>
  <si>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</si>
  <si>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</si>
  <si>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</si>
  <si>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</si>
  <si>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</si>
  <si>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</si>
  <si>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</si>
  <si>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</si>
  <si>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</si>
  <si>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</si>
  <si>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</si>
  <si>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</si>
  <si>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</si>
  <si>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</si>
  <si>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</si>
  <si>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</si>
  <si>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</si>
  <si>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</si>
  <si>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</si>
  <si>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</si>
  <si>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</si>
  <si>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</si>
  <si>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</si>
  <si>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</si>
  <si>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</si>
  <si>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</si>
  <si>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</si>
  <si>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</si>
  <si>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</si>
  <si>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</si>
  <si>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</si>
  <si>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</si>
  <si>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</si>
  <si>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</si>
  <si>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</si>
  <si>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</si>
  <si>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</si>
  <si>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</si>
  <si>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</si>
  <si>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</si>
  <si>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</si>
  <si>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</si>
  <si>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</si>
  <si>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</si>
  <si>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</si>
  <si>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</si>
  <si>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</si>
  <si>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</si>
  <si>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</si>
  <si>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</si>
  <si>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</si>
  <si>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</si>
  <si>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</si>
  <si>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</si>
  <si>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</si>
  <si>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</si>
  <si>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</si>
  <si>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</si>
  <si>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</si>
  <si>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</si>
  <si>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</si>
  <si>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</si>
  <si>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</si>
  <si>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</si>
  <si>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</si>
  <si>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</si>
  <si>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</si>
  <si>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</si>
  <si>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</si>
  <si>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</si>
  <si>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</si>
  <si>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</si>
  <si>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</si>
  <si>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</si>
  <si>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</si>
  <si>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</si>
  <si>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</si>
  <si>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</si>
  <si>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</si>
  <si>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</si>
  <si>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</si>
  <si>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</si>
  <si>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</si>
  <si>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</si>
  <si>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</si>
  <si>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</si>
  <si>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</si>
  <si>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</si>
  <si>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</si>
  <si>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</si>
  <si>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</si>
  <si>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</si>
  <si>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</si>
  <si>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</si>
  <si>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</si>
  <si>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</si>
  <si>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</si>
  <si>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</si>
  <si>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</si>
  <si>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</si>
  <si>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</si>
  <si>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</si>
  <si>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</si>
  <si>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</si>
  <si>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</si>
  <si>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</si>
  <si>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</si>
  <si>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</si>
  <si>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</si>
  <si>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</si>
  <si>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</si>
  <si>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</si>
  <si>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</si>
  <si>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</si>
  <si>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</si>
  <si>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</si>
  <si>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</si>
  <si>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</si>
  <si>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</si>
  <si>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</si>
  <si>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</si>
  <si>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</si>
  <si>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</si>
  <si>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</si>
  <si>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</si>
  <si>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</si>
  <si>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</si>
  <si>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</si>
  <si>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</si>
  <si>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</si>
  <si>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</si>
  <si>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</si>
  <si>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</si>
  <si>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</si>
  <si>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</si>
  <si>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</si>
  <si>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</si>
  <si>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</si>
  <si>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</si>
  <si>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</si>
  <si>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</si>
  <si>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</si>
  <si>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</si>
  <si>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</si>
  <si>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</si>
  <si>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</si>
  <si>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</si>
  <si>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</si>
  <si>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</si>
  <si>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</si>
  <si>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</si>
  <si>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</si>
  <si>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</si>
  <si>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</si>
  <si>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</si>
  <si>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</si>
  <si>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</si>
  <si>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</si>
  <si>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</si>
  <si>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</si>
  <si>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</si>
  <si>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</si>
  <si>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</si>
  <si>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</si>
  <si>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</si>
  <si>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</si>
  <si>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</si>
  <si>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</si>
  <si>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</si>
  <si>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</si>
  <si>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</si>
  <si>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</si>
  <si>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</si>
  <si>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</si>
  <si>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</si>
  <si>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</si>
  <si>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</si>
  <si>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</si>
  <si>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</si>
  <si>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</si>
  <si>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</si>
  <si>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</si>
  <si>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</si>
  <si>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</si>
  <si>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</si>
  <si>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</si>
  <si>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</si>
  <si>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</si>
  <si>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</si>
  <si>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</si>
  <si>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</si>
  <si>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</si>
  <si>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</si>
  <si>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</si>
  <si>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</si>
  <si>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</si>
  <si>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</si>
  <si>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</si>
  <si>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</si>
  <si>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</si>
  <si>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</si>
  <si>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</si>
  <si>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</si>
  <si>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</si>
  <si>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</si>
  <si>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</si>
  <si>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</si>
  <si>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</si>
  <si>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</si>
  <si>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</si>
  <si>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</si>
  <si>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</si>
  <si>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</si>
  <si>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</si>
  <si>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</si>
  <si>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</si>
  <si>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</si>
  <si>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</si>
  <si>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</si>
  <si>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</si>
  <si>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</si>
  <si>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</si>
  <si>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</si>
  <si>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</si>
  <si>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</si>
  <si>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</si>
  <si>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</si>
  <si>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</si>
  <si>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</si>
  <si>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</si>
  <si>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</si>
  <si>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</si>
  <si>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</si>
  <si>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</si>
  <si>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</si>
  <si>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</si>
  <si>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</si>
  <si>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</si>
  <si>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</si>
  <si>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</si>
  <si>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</si>
  <si>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</si>
  <si>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</si>
  <si>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</si>
  <si>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</si>
  <si>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</si>
  <si>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</si>
  <si>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</si>
  <si>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</si>
  <si>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</si>
  <si>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</si>
  <si>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</si>
  <si>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</si>
  <si>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</si>
  <si>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</si>
  <si>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</si>
  <si>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</si>
  <si>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</si>
  <si>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</si>
  <si>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</si>
  <si>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</si>
  <si>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</si>
  <si>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</si>
  <si>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</si>
  <si>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</si>
  <si>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</si>
  <si>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</si>
  <si>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</si>
  <si>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</si>
  <si>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</si>
  <si>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</si>
  <si>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</si>
  <si>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</si>
  <si>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</si>
  <si>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</si>
  <si>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</si>
  <si>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</si>
  <si>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</si>
  <si>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</si>
  <si>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</si>
  <si>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</si>
  <si>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</si>
  <si>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</si>
  <si>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</si>
  <si>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</si>
  <si>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</si>
  <si>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</si>
  <si>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</si>
  <si>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</si>
  <si>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</si>
  <si>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</si>
  <si>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</si>
  <si>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</si>
  <si>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</si>
  <si>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</si>
  <si>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</si>
  <si>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</si>
  <si>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</si>
  <si>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</si>
  <si>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</si>
  <si>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</si>
  <si>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</si>
  <si>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</si>
  <si>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</si>
  <si>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</si>
  <si>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</si>
  <si>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</si>
  <si>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</si>
  <si>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</si>
  <si>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</si>
  <si>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</si>
  <si>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</si>
  <si>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</si>
  <si>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</si>
  <si>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</si>
  <si>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</si>
  <si>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</si>
  <si>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</si>
  <si>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</si>
  <si>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</si>
  <si>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</si>
  <si>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</si>
  <si>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</si>
  <si>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</si>
  <si>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</si>
  <si>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</si>
  <si>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</si>
  <si>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</si>
  <si>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</si>
  <si>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</si>
  <si>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</si>
  <si>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</si>
  <si>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</si>
  <si>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</si>
  <si>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</si>
  <si>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</si>
  <si>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</si>
  <si>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</si>
  <si>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</si>
  <si>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</si>
  <si>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</si>
  <si>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</si>
  <si>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</si>
  <si>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</si>
  <si>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</si>
  <si>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</si>
  <si>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</si>
  <si>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</si>
  <si>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</si>
  <si>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</si>
  <si>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</si>
  <si>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</si>
  <si>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</si>
  <si>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</si>
  <si>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</si>
  <si>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</si>
  <si>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</si>
  <si>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</si>
  <si>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</si>
  <si>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</si>
  <si>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</si>
  <si>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</si>
  <si>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</si>
  <si>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</si>
  <si>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</si>
  <si>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</si>
  <si>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</si>
  <si>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</si>
  <si>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</si>
  <si>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</si>
  <si>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</si>
  <si>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</si>
  <si>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</si>
  <si>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</si>
  <si>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</si>
  <si>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</si>
  <si>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</si>
  <si>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</si>
  <si>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</si>
  <si>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</si>
  <si>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</si>
  <si>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</si>
  <si>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</si>
  <si>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</si>
  <si>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</si>
  <si>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</si>
  <si>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</si>
  <si>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</si>
  <si>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</si>
  <si>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</si>
  <si>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</si>
  <si>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</si>
  <si>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</si>
  <si>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</si>
  <si>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</si>
  <si>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</si>
  <si>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</si>
  <si>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</si>
  <si>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</si>
  <si>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</si>
  <si>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</si>
  <si>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</si>
  <si>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</si>
  <si>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</si>
  <si>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</si>
  <si>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</si>
  <si>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</si>
  <si>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</si>
  <si>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</si>
  <si>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</si>
  <si>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</si>
  <si>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</si>
  <si>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</si>
  <si>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</si>
  <si>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</si>
  <si>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</si>
  <si>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</si>
  <si>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</si>
  <si>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</si>
  <si>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</si>
  <si>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</si>
  <si>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</si>
  <si>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</si>
  <si>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</si>
  <si>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</si>
  <si>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</si>
  <si>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</si>
  <si>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</si>
  <si>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</si>
  <si>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</si>
  <si>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</si>
  <si>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</si>
  <si>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</si>
  <si>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</si>
  <si>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</si>
  <si>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</si>
  <si>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</si>
  <si>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</si>
  <si>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</si>
  <si>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</si>
  <si>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</si>
  <si>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</si>
  <si>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</si>
  <si>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</si>
  <si>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</si>
  <si>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</si>
  <si>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</si>
  <si>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</si>
  <si>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</si>
  <si>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</si>
  <si>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</si>
  <si>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</si>
  <si>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</si>
  <si>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</si>
  <si>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</si>
  <si>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</si>
  <si>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</si>
  <si>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</si>
  <si>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</si>
  <si>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</si>
  <si>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</si>
  <si>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</si>
  <si>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</si>
  <si>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</si>
  <si>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</si>
  <si>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</si>
  <si>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</si>
  <si>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</si>
  <si>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</si>
  <si>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</si>
  <si>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</si>
  <si>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</si>
  <si>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</si>
  <si>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</si>
  <si>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</si>
  <si>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</si>
  <si>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</si>
  <si>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</si>
  <si>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</si>
  <si>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</si>
  <si>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</si>
  <si>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</si>
  <si>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</si>
  <si>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</si>
  <si>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</si>
  <si>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</si>
  <si>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</si>
  <si>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</si>
  <si>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</si>
  <si>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</si>
  <si>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</si>
  <si>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</si>
  <si>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</si>
  <si>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</si>
  <si>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</si>
  <si>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</si>
  <si>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</si>
  <si>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</si>
  <si>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</si>
  <si>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</si>
  <si>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</si>
  <si>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01.01.2011-31.12.2011</t>
  </si>
  <si>
    <t>Дата на съставяне: 27.01.2012 г.</t>
  </si>
  <si>
    <t xml:space="preserve">Дата на съставяне: 27.01.2012 г.                              </t>
  </si>
  <si>
    <t xml:space="preserve">Дата  на съставяне: 27.01.2012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</si>
</sst>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4" applyFont="1" applyBorder="1" applyAlignment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787</v>
      </c>
      <c r="D12" s="205">
        <v>797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462</v>
      </c>
      <c r="D13" s="205">
        <v>540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112</v>
      </c>
      <c r="D14" s="205">
        <v>117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76</v>
      </c>
      <c r="D15" s="205">
        <v>143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1664</v>
      </c>
      <c r="D19" s="209">
        <f>SUM(D11:D18)</f>
        <v>1831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293</v>
      </c>
      <c r="E20" s="293" t="s">
        <v>57</v>
      </c>
      <c r="F20" s="298" t="s">
        <v>58</v>
      </c>
      <c r="G20" s="212">
        <v>341</v>
      </c>
      <c r="H20" s="212">
        <v>341</v>
      </c>
    </row>
    <row r="21" spans="1:18" ht="15">
      <c r="A21" s="291" t="s">
        <v>59</v>
      </c>
      <c r="B21" s="306" t="s">
        <v>60</v>
      </c>
      <c r="C21" s="205">
        <v>650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19</v>
      </c>
      <c r="D23" s="205">
        <v>18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839</v>
      </c>
      <c r="H25" s="208">
        <f>H19+H20+H21</f>
        <v>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6</v>
      </c>
      <c r="D26" s="205">
        <v>12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25</v>
      </c>
      <c r="D27" s="209">
        <f>SUM(D23:D26)</f>
        <v>30</v>
      </c>
      <c r="E27" s="309" t="s">
        <v>83</v>
      </c>
      <c r="F27" s="298" t="s">
        <v>84</v>
      </c>
      <c r="G27" s="208">
        <f>SUM(G28:G30)</f>
        <v>-632</v>
      </c>
      <c r="H27" s="208">
        <f>SUM(H28:H30)</f>
        <v>-40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515</v>
      </c>
      <c r="H28" s="206">
        <v>515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-1147</v>
      </c>
      <c r="H29" s="391">
        <v>-555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-608</v>
      </c>
      <c r="H32" s="391">
        <v>-592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-1240</v>
      </c>
      <c r="H33" s="208">
        <f>H27+H31+H32</f>
        <v>-632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1282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2999</v>
      </c>
      <c r="H36" s="208">
        <f>H25+H17+H33</f>
        <v>3607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>
        <v>155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1282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16</v>
      </c>
      <c r="H48" s="206">
        <v>35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16</v>
      </c>
      <c r="H49" s="208">
        <f>SUM(H43:H48)</f>
        <v>35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38</v>
      </c>
      <c r="H53" s="206">
        <v>38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v>122</v>
      </c>
      <c r="H54" s="206">
        <v>124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3759</v>
      </c>
      <c r="D55" s="209">
        <f>D19+D20+D21+D27+D32+D45+D51+D53+D54</f>
        <v>4086</v>
      </c>
      <c r="E55" s="293" t="s">
        <v>172</v>
      </c>
      <c r="F55" s="317" t="s">
        <v>173</v>
      </c>
      <c r="G55" s="208">
        <f>G49+G51+G52+G53+G54</f>
        <v>176</v>
      </c>
      <c r="H55" s="208">
        <f>H49+H51+H52+H53+H54</f>
        <v>197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126</v>
      </c>
      <c r="D58" s="205">
        <v>114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146</v>
      </c>
      <c r="D59" s="205">
        <v>197</v>
      </c>
      <c r="E59" s="307" t="s">
        <v>181</v>
      </c>
      <c r="F59" s="298" t="s">
        <v>182</v>
      </c>
      <c r="G59" s="206">
        <v>908</v>
      </c>
      <c r="H59" s="206">
        <v>985</v>
      </c>
      <c r="M59" s="211"/>
    </row>
    <row r="60" spans="1:8" ht="15">
      <c r="A60" s="291" t="s">
        <v>183</v>
      </c>
      <c r="B60" s="297" t="s">
        <v>184</v>
      </c>
      <c r="C60" s="205">
        <v>147</v>
      </c>
      <c r="D60" s="205">
        <v>131</v>
      </c>
      <c r="E60" s="293" t="s">
        <v>185</v>
      </c>
      <c r="F60" s="298" t="s">
        <v>186</v>
      </c>
      <c r="G60" s="206">
        <v>29</v>
      </c>
      <c r="H60" s="206">
        <v>63</v>
      </c>
    </row>
    <row r="61" spans="1:18" ht="15">
      <c r="A61" s="291" t="s">
        <v>187</v>
      </c>
      <c r="B61" s="300" t="s">
        <v>188</v>
      </c>
      <c r="C61" s="205">
        <v>522</v>
      </c>
      <c r="D61" s="205">
        <v>710</v>
      </c>
      <c r="E61" s="299" t="s">
        <v>189</v>
      </c>
      <c r="F61" s="328" t="s">
        <v>190</v>
      </c>
      <c r="G61" s="208">
        <f>SUM(G62:G68)</f>
        <v>2050</v>
      </c>
      <c r="H61" s="208">
        <f>SUM(H62:H68)</f>
        <v>1451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330</v>
      </c>
      <c r="H62" s="206">
        <v>324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941</v>
      </c>
      <c r="D64" s="209">
        <f>SUM(D58:D63)</f>
        <v>1152</v>
      </c>
      <c r="E64" s="293" t="s">
        <v>200</v>
      </c>
      <c r="F64" s="298" t="s">
        <v>201</v>
      </c>
      <c r="G64" s="206">
        <v>501</v>
      </c>
      <c r="H64" s="206">
        <v>403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80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704</v>
      </c>
      <c r="H66" s="206">
        <v>407</v>
      </c>
    </row>
    <row r="67" spans="1:8" ht="15">
      <c r="A67" s="291" t="s">
        <v>207</v>
      </c>
      <c r="B67" s="297" t="s">
        <v>208</v>
      </c>
      <c r="C67" s="205">
        <f>250-63+5+1+90+512+242+170+45</f>
        <v>1252</v>
      </c>
      <c r="D67" s="205">
        <v>822</v>
      </c>
      <c r="E67" s="293" t="s">
        <v>209</v>
      </c>
      <c r="F67" s="298" t="s">
        <v>210</v>
      </c>
      <c r="G67" s="206">
        <v>207</v>
      </c>
      <c r="H67" s="206">
        <v>112</v>
      </c>
    </row>
    <row r="68" spans="1:8" ht="15">
      <c r="A68" s="291" t="s">
        <v>211</v>
      </c>
      <c r="B68" s="297" t="s">
        <v>212</v>
      </c>
      <c r="C68" s="205">
        <f>42+4+3+8+7-7</f>
        <v>57</v>
      </c>
      <c r="D68" s="205">
        <v>214</v>
      </c>
      <c r="E68" s="293" t="s">
        <v>213</v>
      </c>
      <c r="F68" s="298" t="s">
        <v>214</v>
      </c>
      <c r="G68" s="206">
        <f>4+76+78+64+6</f>
        <v>228</v>
      </c>
      <c r="H68" s="206">
        <v>205</v>
      </c>
    </row>
    <row r="69" spans="1:8" ht="15">
      <c r="A69" s="291" t="s">
        <v>215</v>
      </c>
      <c r="B69" s="297" t="s">
        <v>216</v>
      </c>
      <c r="C69" s="205">
        <f>5+157</f>
        <v>162</v>
      </c>
      <c r="D69" s="205">
        <v>74</v>
      </c>
      <c r="E69" s="307" t="s">
        <v>78</v>
      </c>
      <c r="F69" s="298" t="s">
        <v>217</v>
      </c>
      <c r="G69" s="206">
        <v>22</v>
      </c>
      <c r="H69" s="206">
        <v>58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</v>
      </c>
      <c r="D71" s="205">
        <v>2</v>
      </c>
      <c r="E71" s="309" t="s">
        <v>46</v>
      </c>
      <c r="F71" s="329" t="s">
        <v>224</v>
      </c>
      <c r="G71" s="215">
        <f>G59+G60+G61+G69+G70</f>
        <v>3009</v>
      </c>
      <c r="H71" s="215">
        <f>H59+H60+H61+H69+H70</f>
        <v>2557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1473</v>
      </c>
      <c r="D75" s="209">
        <f>SUM(D67:D74)</f>
        <v>1112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3011</v>
      </c>
      <c r="H79" s="216">
        <f>H71+H74+H75+H76</f>
        <v>2559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10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</v>
      </c>
      <c r="D92" s="205">
        <v>7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2427</v>
      </c>
      <c r="D93" s="209">
        <f>D64+D75+D84+D91+D92</f>
        <v>2277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6186</v>
      </c>
      <c r="D94" s="218">
        <f>D93+D55</f>
        <v>6363</v>
      </c>
      <c r="E94" s="558" t="s">
        <v>270</v>
      </c>
      <c r="F94" s="345" t="s">
        <v>271</v>
      </c>
      <c r="G94" s="219">
        <f>G36+G39+G55+G79</f>
        <v>6186</v>
      </c>
      <c r="H94" s="219">
        <f>H36+H39+H55+H79</f>
        <v>6363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6" t="s">
        <v>858</v>
      </c>
      <c r="D98" s="606"/>
      <c r="E98" s="60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 t="s">
        <v>859</v>
      </c>
      <c r="D100" s="607"/>
      <c r="E100" s="60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10" t="s">
        <v>2</v>
      </c>
      <c r="G2" s="610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01.01.2011-31.12.2011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648</v>
      </c>
      <c r="D9" s="79">
        <v>521</v>
      </c>
      <c r="E9" s="363" t="s">
        <v>283</v>
      </c>
      <c r="F9" s="365" t="s">
        <v>284</v>
      </c>
      <c r="G9" s="598">
        <v>1228</v>
      </c>
      <c r="H9" s="598">
        <v>1393</v>
      </c>
    </row>
    <row r="10" spans="1:8" ht="12">
      <c r="A10" s="363" t="s">
        <v>285</v>
      </c>
      <c r="B10" s="364" t="s">
        <v>286</v>
      </c>
      <c r="C10" s="79">
        <v>375</v>
      </c>
      <c r="D10" s="79">
        <v>422</v>
      </c>
      <c r="E10" s="363" t="s">
        <v>287</v>
      </c>
      <c r="F10" s="365" t="s">
        <v>288</v>
      </c>
      <c r="G10" s="598">
        <v>22</v>
      </c>
      <c r="H10" s="598">
        <v>1</v>
      </c>
    </row>
    <row r="11" spans="1:8" ht="12">
      <c r="A11" s="363" t="s">
        <v>289</v>
      </c>
      <c r="B11" s="364" t="s">
        <v>290</v>
      </c>
      <c r="C11" s="79">
        <v>174</v>
      </c>
      <c r="D11" s="79">
        <v>156</v>
      </c>
      <c r="E11" s="366" t="s">
        <v>291</v>
      </c>
      <c r="F11" s="365" t="s">
        <v>292</v>
      </c>
      <c r="G11" s="598">
        <v>11</v>
      </c>
      <c r="H11" s="598">
        <v>10</v>
      </c>
    </row>
    <row r="12" spans="1:8" ht="12">
      <c r="A12" s="363" t="s">
        <v>293</v>
      </c>
      <c r="B12" s="364" t="s">
        <v>294</v>
      </c>
      <c r="C12" s="79">
        <v>370</v>
      </c>
      <c r="D12" s="79">
        <v>258</v>
      </c>
      <c r="E12" s="366" t="s">
        <v>78</v>
      </c>
      <c r="F12" s="365" t="s">
        <v>295</v>
      </c>
      <c r="G12" s="598">
        <v>209</v>
      </c>
      <c r="H12" s="598">
        <v>3</v>
      </c>
    </row>
    <row r="13" spans="1:18" ht="12">
      <c r="A13" s="363" t="s">
        <v>296</v>
      </c>
      <c r="B13" s="364" t="s">
        <v>297</v>
      </c>
      <c r="C13" s="79">
        <v>55</v>
      </c>
      <c r="D13" s="79">
        <v>38</v>
      </c>
      <c r="E13" s="367" t="s">
        <v>51</v>
      </c>
      <c r="F13" s="368" t="s">
        <v>298</v>
      </c>
      <c r="G13" s="88">
        <f>SUM(G9:G12)</f>
        <v>1470</v>
      </c>
      <c r="H13" s="88">
        <f>SUM(H9:H12)</f>
        <v>1407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28</v>
      </c>
      <c r="D14" s="79">
        <v>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147</v>
      </c>
      <c r="D15" s="80">
        <v>246</v>
      </c>
      <c r="E15" s="361" t="s">
        <v>303</v>
      </c>
      <c r="F15" s="370" t="s">
        <v>304</v>
      </c>
      <c r="G15" s="87">
        <v>3</v>
      </c>
      <c r="H15" s="87">
        <v>3</v>
      </c>
    </row>
    <row r="16" spans="1:8" ht="12">
      <c r="A16" s="363" t="s">
        <v>305</v>
      </c>
      <c r="B16" s="364" t="s">
        <v>306</v>
      </c>
      <c r="C16" s="80">
        <v>189</v>
      </c>
      <c r="D16" s="80">
        <v>118</v>
      </c>
      <c r="E16" s="363" t="s">
        <v>307</v>
      </c>
      <c r="F16" s="369" t="s">
        <v>308</v>
      </c>
      <c r="G16" s="89">
        <v>3</v>
      </c>
      <c r="H16" s="89">
        <v>3</v>
      </c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1986</v>
      </c>
      <c r="D19" s="82">
        <f>SUM(D9:D15)+D16</f>
        <v>1761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76</v>
      </c>
      <c r="D22" s="79">
        <v>82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7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12</v>
      </c>
      <c r="D25" s="79">
        <v>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95</v>
      </c>
      <c r="D26" s="82">
        <f>SUM(D22:D25)</f>
        <v>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2081</v>
      </c>
      <c r="D28" s="83">
        <f>D26+D19</f>
        <v>1848</v>
      </c>
      <c r="E28" s="174" t="s">
        <v>337</v>
      </c>
      <c r="F28" s="370" t="s">
        <v>338</v>
      </c>
      <c r="G28" s="88">
        <f>G13+G15+G24</f>
        <v>1473</v>
      </c>
      <c r="H28" s="88">
        <f>H13+H15+H24</f>
        <v>1410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608</v>
      </c>
      <c r="H30" s="90">
        <f>IF((D28-H28)&gt;0,D28-H28,0)</f>
        <v>438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2081</v>
      </c>
      <c r="D33" s="82">
        <f>D28-D31+D32</f>
        <v>1848</v>
      </c>
      <c r="E33" s="174" t="s">
        <v>351</v>
      </c>
      <c r="F33" s="370" t="s">
        <v>352</v>
      </c>
      <c r="G33" s="90">
        <f>G32-G31+G28</f>
        <v>1473</v>
      </c>
      <c r="H33" s="90">
        <f>H32-H31+H28</f>
        <v>1410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608</v>
      </c>
      <c r="H34" s="88">
        <f>IF((D33-H33)&gt;0,D33-H33,0)</f>
        <v>438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-37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-37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608</v>
      </c>
      <c r="H39" s="91">
        <f>IF(H34&gt;0,IF(D35+H34&lt;0,0,D35+H34),IF(D34-D35&lt;0,D35-D34,0))</f>
        <v>401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608</v>
      </c>
      <c r="H41" s="85">
        <f>IF(D39=0,IF(H39-H40&gt;0,H39-H40+D40,0),IF(D39-D40&lt;0,D40-D39+H40,0))</f>
        <v>401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2081</v>
      </c>
      <c r="D42" s="86">
        <f>D33+D35+D39</f>
        <v>1811</v>
      </c>
      <c r="E42" s="177" t="s">
        <v>378</v>
      </c>
      <c r="F42" s="178" t="s">
        <v>379</v>
      </c>
      <c r="G42" s="90">
        <f>G39+G33</f>
        <v>2081</v>
      </c>
      <c r="H42" s="90">
        <f>H39+H33</f>
        <v>1811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8" t="s">
        <v>862</v>
      </c>
      <c r="E44" s="608"/>
      <c r="F44" s="608"/>
      <c r="G44" s="608"/>
      <c r="H44" s="60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9" t="s">
        <v>863</v>
      </c>
      <c r="E46" s="609"/>
      <c r="F46" s="609"/>
      <c r="G46" s="609"/>
      <c r="H46" s="60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01.01.2011-31.12.2011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2408</v>
      </c>
      <c r="D10" s="92">
        <v>1476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-2005</v>
      </c>
      <c r="D11" s="92">
        <v>-1348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/>
      <c r="D13" s="92"/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-185</v>
      </c>
      <c r="D14" s="92">
        <v>-114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-85</v>
      </c>
      <c r="D17" s="92">
        <v>-59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-64</v>
      </c>
      <c r="D19" s="92">
        <v>-9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69</v>
      </c>
      <c r="D20" s="93">
        <f>SUM(D10:D19)</f>
        <v>-54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-30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12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148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156</v>
      </c>
      <c r="D32" s="93">
        <f>SUM(D22:D31)</f>
        <v>-30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80</v>
      </c>
      <c r="D36" s="92">
        <v>308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-247</v>
      </c>
      <c r="D37" s="92">
        <v>-301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-56</v>
      </c>
      <c r="D38" s="92">
        <v>-38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2</v>
      </c>
      <c r="D41" s="92">
        <v>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-221</v>
      </c>
      <c r="D42" s="93">
        <f>SUM(D34:D41)</f>
        <v>-30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4</v>
      </c>
      <c r="D43" s="93">
        <f>D42+D32+D20</f>
        <v>-114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120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10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7</v>
      </c>
      <c r="D46" s="94">
        <v>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11" t="s">
        <v>862</v>
      </c>
      <c r="D50" s="611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1" t="s">
        <v>863</v>
      </c>
      <c r="D52" s="611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ТОДОРОВ АД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неконсолидиран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4" t="str">
        <f>'справка №1-БАЛАНС'!E5</f>
        <v>01.01.2011-31.12.2011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341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515</v>
      </c>
      <c r="J11" s="96">
        <f>'справка №1-БАЛАНС'!H29+'справка №1-БАЛАНС'!H32</f>
        <v>-1147</v>
      </c>
      <c r="K11" s="98"/>
      <c r="L11" s="424">
        <f>SUM(C11:K11)</f>
        <v>3607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341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515</v>
      </c>
      <c r="J15" s="99">
        <f t="shared" si="2"/>
        <v>-1147</v>
      </c>
      <c r="K15" s="99">
        <f t="shared" si="2"/>
        <v>0</v>
      </c>
      <c r="L15" s="424">
        <f t="shared" si="1"/>
        <v>3607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-608</v>
      </c>
      <c r="K16" s="98"/>
      <c r="L16" s="424">
        <f t="shared" si="1"/>
        <v>-608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341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515</v>
      </c>
      <c r="J29" s="97">
        <f t="shared" si="6"/>
        <v>-1755</v>
      </c>
      <c r="K29" s="97">
        <f t="shared" si="6"/>
        <v>0</v>
      </c>
      <c r="L29" s="424">
        <f t="shared" si="1"/>
        <v>2999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341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515</v>
      </c>
      <c r="J32" s="97">
        <f t="shared" si="7"/>
        <v>-1755</v>
      </c>
      <c r="K32" s="97">
        <f t="shared" si="7"/>
        <v>0</v>
      </c>
      <c r="L32" s="424">
        <f t="shared" si="1"/>
        <v>2999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3" t="s">
        <v>817</v>
      </c>
      <c r="E35" s="613"/>
      <c r="F35" s="613" t="s">
        <v>862</v>
      </c>
      <c r="G35" s="613"/>
      <c r="H35" s="613"/>
      <c r="I35" s="613"/>
      <c r="J35" s="24" t="s">
        <v>864</v>
      </c>
      <c r="K35" s="24"/>
      <c r="L35" s="613" t="s">
        <v>863</v>
      </c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4" t="s">
        <v>383</v>
      </c>
      <c r="B2" s="627"/>
      <c r="C2" s="585"/>
      <c r="D2" s="585"/>
      <c r="E2" s="614" t="str">
        <f>'справка №1-БАЛАНС'!E3</f>
        <v>ТОДОРОВ АД</v>
      </c>
      <c r="F2" s="635"/>
      <c r="G2" s="635"/>
      <c r="H2" s="585"/>
      <c r="I2" s="441"/>
      <c r="J2" s="441"/>
      <c r="K2" s="441"/>
      <c r="L2" s="441"/>
      <c r="M2" s="630" t="s">
        <v>2</v>
      </c>
      <c r="N2" s="626"/>
      <c r="O2" s="626"/>
      <c r="P2" s="631">
        <f>'справка №1-БАЛАНС'!H3</f>
        <v>130078447</v>
      </c>
      <c r="Q2" s="631"/>
      <c r="R2" s="353"/>
    </row>
    <row r="3" spans="1:18" ht="15">
      <c r="A3" s="634" t="s">
        <v>5</v>
      </c>
      <c r="B3" s="627"/>
      <c r="C3" s="586"/>
      <c r="D3" s="586"/>
      <c r="E3" s="614" t="str">
        <f>'справка №1-БАЛАНС'!E5</f>
        <v>01.01.2011-31.12.2011</v>
      </c>
      <c r="F3" s="602"/>
      <c r="G3" s="602"/>
      <c r="H3" s="443"/>
      <c r="I3" s="443"/>
      <c r="J3" s="443"/>
      <c r="K3" s="443"/>
      <c r="L3" s="443"/>
      <c r="M3" s="632" t="s">
        <v>4</v>
      </c>
      <c r="N3" s="632"/>
      <c r="O3" s="577"/>
      <c r="P3" s="633" t="str">
        <f>'справка №1-БАЛАНС'!H4</f>
        <v> </v>
      </c>
      <c r="Q3" s="633"/>
      <c r="R3" s="354"/>
    </row>
    <row r="4" spans="1:18" ht="12.75">
      <c r="A4" s="436" t="s">
        <v>522</v>
      </c>
      <c r="B4" s="442"/>
      <c r="C4" s="442"/>
      <c r="D4" s="443"/>
      <c r="E4" s="617"/>
      <c r="F4" s="618"/>
      <c r="G4" s="61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9" t="s">
        <v>463</v>
      </c>
      <c r="B5" s="620"/>
      <c r="C5" s="623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8" t="s">
        <v>528</v>
      </c>
      <c r="R5" s="628" t="s">
        <v>529</v>
      </c>
    </row>
    <row r="6" spans="1:18" s="44" customFormat="1" ht="48">
      <c r="A6" s="621"/>
      <c r="B6" s="622"/>
      <c r="C6" s="624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9"/>
      <c r="R6" s="62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59</v>
      </c>
      <c r="L10" s="103">
        <v>10</v>
      </c>
      <c r="M10" s="103"/>
      <c r="N10" s="113">
        <f aca="true" t="shared" si="4" ref="N10:N39">K10+L10-M10</f>
        <v>69</v>
      </c>
      <c r="O10" s="103"/>
      <c r="P10" s="103"/>
      <c r="Q10" s="113">
        <f t="shared" si="0"/>
        <v>69</v>
      </c>
      <c r="R10" s="113">
        <f t="shared" si="1"/>
        <v>787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1033</v>
      </c>
      <c r="E11" s="243">
        <v>1</v>
      </c>
      <c r="F11" s="243">
        <v>20</v>
      </c>
      <c r="G11" s="113">
        <f t="shared" si="2"/>
        <v>1014</v>
      </c>
      <c r="H11" s="103"/>
      <c r="I11" s="103"/>
      <c r="J11" s="113">
        <f t="shared" si="3"/>
        <v>1014</v>
      </c>
      <c r="K11" s="103">
        <v>493</v>
      </c>
      <c r="L11" s="103">
        <v>77</v>
      </c>
      <c r="M11" s="103">
        <v>18</v>
      </c>
      <c r="N11" s="113">
        <f t="shared" si="4"/>
        <v>552</v>
      </c>
      <c r="O11" s="103"/>
      <c r="P11" s="103"/>
      <c r="Q11" s="113">
        <f t="shared" si="0"/>
        <v>552</v>
      </c>
      <c r="R11" s="113">
        <f t="shared" si="1"/>
        <v>462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17</v>
      </c>
      <c r="L12" s="103">
        <v>5</v>
      </c>
      <c r="M12" s="103"/>
      <c r="N12" s="113">
        <f t="shared" si="4"/>
        <v>22</v>
      </c>
      <c r="O12" s="103"/>
      <c r="P12" s="103"/>
      <c r="Q12" s="113">
        <f t="shared" si="0"/>
        <v>22</v>
      </c>
      <c r="R12" s="113">
        <f t="shared" si="1"/>
        <v>112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378</v>
      </c>
      <c r="E13" s="243"/>
      <c r="F13" s="243">
        <v>5</v>
      </c>
      <c r="G13" s="113">
        <f t="shared" si="2"/>
        <v>373</v>
      </c>
      <c r="H13" s="103"/>
      <c r="I13" s="103"/>
      <c r="J13" s="113">
        <f t="shared" si="3"/>
        <v>373</v>
      </c>
      <c r="K13" s="103">
        <v>235</v>
      </c>
      <c r="L13" s="103">
        <v>67</v>
      </c>
      <c r="M13" s="103">
        <v>5</v>
      </c>
      <c r="N13" s="113">
        <f t="shared" si="4"/>
        <v>297</v>
      </c>
      <c r="O13" s="103"/>
      <c r="P13" s="103"/>
      <c r="Q13" s="113">
        <f t="shared" si="0"/>
        <v>297</v>
      </c>
      <c r="R13" s="113">
        <f t="shared" si="1"/>
        <v>76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/>
      <c r="F14" s="243"/>
      <c r="G14" s="113">
        <f t="shared" si="2"/>
        <v>62</v>
      </c>
      <c r="H14" s="103"/>
      <c r="I14" s="103"/>
      <c r="J14" s="113">
        <f t="shared" si="3"/>
        <v>62</v>
      </c>
      <c r="K14" s="103">
        <v>29</v>
      </c>
      <c r="L14" s="103">
        <v>7</v>
      </c>
      <c r="M14" s="103"/>
      <c r="N14" s="113">
        <f t="shared" si="4"/>
        <v>36</v>
      </c>
      <c r="O14" s="103"/>
      <c r="P14" s="103"/>
      <c r="Q14" s="113">
        <f t="shared" si="0"/>
        <v>36</v>
      </c>
      <c r="R14" s="11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2"/>
        <v>30</v>
      </c>
      <c r="H16" s="103"/>
      <c r="I16" s="103"/>
      <c r="J16" s="113">
        <f t="shared" si="3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2664</v>
      </c>
      <c r="E17" s="248">
        <f>SUM(E9:E16)</f>
        <v>1</v>
      </c>
      <c r="F17" s="248">
        <f>SUM(F9:F16)</f>
        <v>25</v>
      </c>
      <c r="G17" s="113">
        <f t="shared" si="2"/>
        <v>2640</v>
      </c>
      <c r="H17" s="114">
        <f>SUM(H9:H16)</f>
        <v>0</v>
      </c>
      <c r="I17" s="114">
        <f>SUM(I9:I16)</f>
        <v>0</v>
      </c>
      <c r="J17" s="113">
        <f t="shared" si="3"/>
        <v>2640</v>
      </c>
      <c r="K17" s="114">
        <f>SUM(K9:K16)</f>
        <v>833</v>
      </c>
      <c r="L17" s="114">
        <f>SUM(L9:L16)</f>
        <v>166</v>
      </c>
      <c r="M17" s="114">
        <f>SUM(M9:M16)</f>
        <v>23</v>
      </c>
      <c r="N17" s="113">
        <f t="shared" si="4"/>
        <v>976</v>
      </c>
      <c r="O17" s="114">
        <f>SUM(O9:O16)</f>
        <v>0</v>
      </c>
      <c r="P17" s="114">
        <f>SUM(P9:P16)</f>
        <v>0</v>
      </c>
      <c r="Q17" s="113">
        <f t="shared" si="5"/>
        <v>976</v>
      </c>
      <c r="R17" s="113">
        <f t="shared" si="6"/>
        <v>1664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/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39</v>
      </c>
      <c r="E21" s="243">
        <v>5</v>
      </c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21</v>
      </c>
      <c r="L21" s="103">
        <v>4</v>
      </c>
      <c r="M21" s="103"/>
      <c r="N21" s="113">
        <f t="shared" si="4"/>
        <v>25</v>
      </c>
      <c r="O21" s="103"/>
      <c r="P21" s="103"/>
      <c r="Q21" s="113">
        <f t="shared" si="5"/>
        <v>25</v>
      </c>
      <c r="R21" s="113">
        <f t="shared" si="6"/>
        <v>19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2"/>
        <v>11</v>
      </c>
      <c r="H22" s="103"/>
      <c r="I22" s="103"/>
      <c r="J22" s="113">
        <f t="shared" si="3"/>
        <v>11</v>
      </c>
      <c r="K22" s="103">
        <v>11</v>
      </c>
      <c r="L22" s="103"/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21</v>
      </c>
      <c r="E24" s="243"/>
      <c r="F24" s="243">
        <v>2</v>
      </c>
      <c r="G24" s="113">
        <f t="shared" si="2"/>
        <v>19</v>
      </c>
      <c r="H24" s="103"/>
      <c r="I24" s="103"/>
      <c r="J24" s="113">
        <f t="shared" si="3"/>
        <v>19</v>
      </c>
      <c r="K24" s="103">
        <v>9</v>
      </c>
      <c r="L24" s="103">
        <v>4</v>
      </c>
      <c r="M24" s="103"/>
      <c r="N24" s="113">
        <f t="shared" si="4"/>
        <v>13</v>
      </c>
      <c r="O24" s="103"/>
      <c r="P24" s="103"/>
      <c r="Q24" s="113">
        <f t="shared" si="5"/>
        <v>13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71</v>
      </c>
      <c r="E25" s="244">
        <f aca="true" t="shared" si="7" ref="E25:P25">SUM(E21:E24)</f>
        <v>5</v>
      </c>
      <c r="F25" s="244">
        <f t="shared" si="7"/>
        <v>2</v>
      </c>
      <c r="G25" s="105">
        <f t="shared" si="2"/>
        <v>74</v>
      </c>
      <c r="H25" s="104">
        <f t="shared" si="7"/>
        <v>0</v>
      </c>
      <c r="I25" s="104">
        <f t="shared" si="7"/>
        <v>0</v>
      </c>
      <c r="J25" s="105">
        <f t="shared" si="3"/>
        <v>74</v>
      </c>
      <c r="K25" s="104">
        <f t="shared" si="7"/>
        <v>41</v>
      </c>
      <c r="L25" s="104">
        <f t="shared" si="7"/>
        <v>8</v>
      </c>
      <c r="M25" s="104">
        <f t="shared" si="7"/>
        <v>0</v>
      </c>
      <c r="N25" s="105">
        <f t="shared" si="4"/>
        <v>49</v>
      </c>
      <c r="O25" s="104">
        <f t="shared" si="7"/>
        <v>0</v>
      </c>
      <c r="P25" s="104">
        <f t="shared" si="7"/>
        <v>0</v>
      </c>
      <c r="Q25" s="105">
        <f t="shared" si="5"/>
        <v>49</v>
      </c>
      <c r="R25" s="105">
        <f t="shared" si="6"/>
        <v>25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1282</v>
      </c>
      <c r="E27" s="246">
        <f aca="true" t="shared" si="8" ref="E27:P27">SUM(E28:E31)</f>
        <v>0</v>
      </c>
      <c r="F27" s="246">
        <f t="shared" si="8"/>
        <v>155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155</v>
      </c>
      <c r="E31" s="243"/>
      <c r="F31" s="243">
        <v>155</v>
      </c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1282</v>
      </c>
      <c r="E38" s="248">
        <f aca="true" t="shared" si="12" ref="E38:P38">E27+E32+E37</f>
        <v>0</v>
      </c>
      <c r="F38" s="248">
        <f t="shared" si="12"/>
        <v>155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4960</v>
      </c>
      <c r="E40" s="547">
        <f>E17+E18+E19+E25+E38+E39</f>
        <v>6</v>
      </c>
      <c r="F40" s="547">
        <f aca="true" t="shared" si="13" ref="F40:R40">F17+F18+F19+F25+F38+F39</f>
        <v>182</v>
      </c>
      <c r="G40" s="547">
        <f t="shared" si="13"/>
        <v>4784</v>
      </c>
      <c r="H40" s="547">
        <f t="shared" si="13"/>
        <v>0</v>
      </c>
      <c r="I40" s="547">
        <f t="shared" si="13"/>
        <v>0</v>
      </c>
      <c r="J40" s="547">
        <f t="shared" si="13"/>
        <v>4784</v>
      </c>
      <c r="K40" s="547">
        <f t="shared" si="13"/>
        <v>874</v>
      </c>
      <c r="L40" s="547">
        <f t="shared" si="13"/>
        <v>174</v>
      </c>
      <c r="M40" s="547">
        <f t="shared" si="13"/>
        <v>23</v>
      </c>
      <c r="N40" s="547">
        <f t="shared" si="13"/>
        <v>1025</v>
      </c>
      <c r="O40" s="547">
        <f t="shared" si="13"/>
        <v>0</v>
      </c>
      <c r="P40" s="547">
        <f t="shared" si="13"/>
        <v>0</v>
      </c>
      <c r="Q40" s="547">
        <f t="shared" si="13"/>
        <v>1025</v>
      </c>
      <c r="R40" s="547">
        <f t="shared" si="13"/>
        <v>3759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25"/>
      <c r="L44" s="625"/>
      <c r="M44" s="625"/>
      <c r="N44" s="625"/>
      <c r="O44" s="626" t="s">
        <v>859</v>
      </c>
      <c r="P44" s="627"/>
      <c r="Q44" s="627"/>
      <c r="R44" s="62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0" t="s">
        <v>607</v>
      </c>
      <c r="B1" s="600"/>
      <c r="C1" s="600"/>
      <c r="D1" s="600"/>
      <c r="E1" s="60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1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01.01.2011-31.12.2011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1252</v>
      </c>
      <c r="D24" s="165">
        <f>SUM(D25:D27)</f>
        <v>1252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193</v>
      </c>
      <c r="D26" s="153">
        <v>193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1059</v>
      </c>
      <c r="D27" s="153">
        <v>1059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57</v>
      </c>
      <c r="D28" s="153">
        <v>57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162</v>
      </c>
      <c r="D29" s="153">
        <v>162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2</v>
      </c>
      <c r="D32" s="153">
        <v>2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1473</v>
      </c>
      <c r="D43" s="149">
        <f>D24+D28+D29+D31+D30+D32+D33+D38</f>
        <v>1473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1473</v>
      </c>
      <c r="D44" s="148">
        <f>D43+D21+D19+D9</f>
        <v>1473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330</v>
      </c>
      <c r="D71" s="150">
        <f>SUM(D72:D74)</f>
        <v>330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330</v>
      </c>
      <c r="D74" s="153">
        <v>330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908</v>
      </c>
      <c r="D75" s="148">
        <f>D76+D78</f>
        <v>908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908</v>
      </c>
      <c r="D76" s="153">
        <v>908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29</v>
      </c>
      <c r="D80" s="148">
        <f>SUM(D81:D84)</f>
        <v>29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29</v>
      </c>
      <c r="D84" s="153">
        <v>29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1720</v>
      </c>
      <c r="D85" s="149">
        <f>SUM(D86:D90)+D94</f>
        <v>1720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501</v>
      </c>
      <c r="D87" s="153">
        <v>501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80</v>
      </c>
      <c r="D88" s="153">
        <v>80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704</v>
      </c>
      <c r="D89" s="153">
        <v>704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228</v>
      </c>
      <c r="D90" s="148">
        <f>SUM(D91:D93)</f>
        <v>228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76</v>
      </c>
      <c r="D92" s="153">
        <v>76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152</v>
      </c>
      <c r="D93" s="153">
        <v>152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207</v>
      </c>
      <c r="D94" s="153">
        <v>207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22</v>
      </c>
      <c r="D95" s="153">
        <v>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3009</v>
      </c>
      <c r="D96" s="149">
        <f>D85+D80+D75+D71+D95</f>
        <v>3009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3009</v>
      </c>
      <c r="D97" s="149">
        <f>D96+D68+D66</f>
        <v>3009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868</v>
      </c>
      <c r="B109" s="604"/>
      <c r="C109" s="604" t="s">
        <v>858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859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ТОДОРОВ АД</v>
      </c>
      <c r="D4" s="602"/>
      <c r="E4" s="602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4" t="str">
        <f>'справка №1-БАЛАНС'!E5</f>
        <v>01.01.2011-31.12.2011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ТОДОРОВ АД</v>
      </c>
      <c r="C5" s="635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4" t="str">
        <f>'справка №1-БАЛАНС'!E5</f>
        <v>01.01.2011-31.12.2011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7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2012-01-30T00:22:08Z</cp:lastPrinted>
  <dcterms:created xsi:type="dcterms:W3CDTF">2000-06-29T12:02:40Z</dcterms:created>
  <dcterms:modified xsi:type="dcterms:W3CDTF">2012-01-31T08:52:19Z</dcterms:modified>
  <cp:category/>
  <cp:version/>
  <cp:contentType/>
  <cp:contentStatus/>
</cp:coreProperties>
</file>