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<sst xmlns="http://schemas.openxmlformats.org/spreadsheetml/2006/main" count="4319" uniqueCount="1000">
  <si>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</si>
  <si>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</si>
  <si>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</si>
  <si>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</si>
  <si>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</si>
  <si>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</si>
  <si>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</si>
  <si>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</si>
  <si>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</si>
  <si>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</si>
  <si>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</si>
  <si>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</si>
  <si>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</si>
  <si>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</si>
  <si>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</si>
  <si>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</si>
  <si>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</si>
  <si>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</si>
  <si>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</si>
  <si>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</si>
  <si>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</si>
  <si>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</si>
  <si>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</si>
  <si>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</si>
  <si>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</si>
  <si>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</si>
  <si>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</si>
  <si>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</si>
  <si>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</si>
  <si>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</si>
  <si>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</si>
  <si>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</si>
  <si>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</si>
  <si>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</si>
  <si>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</si>
  <si>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</si>
  <si>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</si>
  <si>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</si>
  <si>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</si>
  <si>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</si>
  <si>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</si>
  <si>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</si>
  <si>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</si>
  <si>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</si>
  <si>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</si>
  <si>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</si>
  <si>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</si>
  <si>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</si>
  <si>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</si>
  <si>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</si>
  <si>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</si>
  <si>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</si>
  <si>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</si>
  <si>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</si>
  <si>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</si>
  <si>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</si>
  <si>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</si>
  <si>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</si>
  <si>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</si>
  <si>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</si>
  <si>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</si>
  <si>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</si>
  <si>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</si>
  <si>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</si>
  <si>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</si>
  <si>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</si>
  <si>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</si>
  <si>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</si>
  <si>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</si>
  <si>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</si>
  <si>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</si>
  <si>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</si>
  <si>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</si>
  <si>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</si>
  <si>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</si>
  <si>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</si>
  <si>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</si>
  <si>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</si>
  <si>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</si>
  <si>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</si>
  <si>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</si>
  <si>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</si>
  <si>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</si>
  <si>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</si>
  <si>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</si>
  <si>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</si>
  <si>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</si>
  <si>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</si>
  <si>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</si>
  <si>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</si>
  <si>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</si>
  <si>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</si>
  <si>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</si>
  <si>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</si>
  <si>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</si>
  <si>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</si>
  <si>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</si>
  <si>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</si>
  <si>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</si>
  <si>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</si>
  <si>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</si>
  <si>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</si>
  <si>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</si>
  <si>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</si>
  <si>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</si>
  <si>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</si>
  <si>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</si>
  <si>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</si>
  <si>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</si>
  <si>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</si>
  <si>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</si>
  <si>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</si>
  <si>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</si>
  <si>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</si>
  <si>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</si>
  <si>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</si>
  <si>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</si>
  <si>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</si>
  <si>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</si>
  <si>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</si>
  <si>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</si>
  <si>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</si>
  <si>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</si>
  <si>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</si>
  <si>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</si>
  <si>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</si>
  <si>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</si>
  <si>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</si>
  <si>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</si>
  <si>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</si>
  <si>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</si>
  <si>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</si>
  <si>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</si>
  <si>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</si>
  <si>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</si>
  <si>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</si>
  <si>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</si>
  <si>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</si>
  <si>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</si>
  <si>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</si>
  <si>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</si>
  <si>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</si>
  <si>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</si>
  <si>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</si>
  <si>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</si>
  <si>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</si>
  <si>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</si>
  <si>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</si>
  <si>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</si>
  <si>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</si>
  <si>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</si>
  <si>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</si>
  <si>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</si>
  <si>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</si>
  <si>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</si>
  <si>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</si>
  <si>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</si>
  <si>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</si>
  <si>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</si>
  <si>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</si>
  <si>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</si>
  <si>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</si>
  <si>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</si>
  <si>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</si>
  <si>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</si>
  <si>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</si>
  <si>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</si>
  <si>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</si>
  <si>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</si>
  <si>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</si>
  <si>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</si>
  <si>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</si>
  <si>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</si>
  <si>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</si>
  <si>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</si>
  <si>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</si>
  <si>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</si>
  <si>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</si>
  <si>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</si>
  <si>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</si>
  <si>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</si>
  <si>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</si>
  <si>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</si>
  <si>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</si>
  <si>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</si>
  <si>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</si>
  <si>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</si>
  <si>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</si>
  <si>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</si>
  <si>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</si>
  <si>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</si>
  <si>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</si>
  <si>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</si>
  <si>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</si>
  <si>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</si>
  <si>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</si>
  <si>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</si>
  <si>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</si>
  <si>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</si>
  <si>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</si>
  <si>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</si>
  <si>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</si>
  <si>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</si>
  <si>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</si>
  <si>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</si>
  <si>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</si>
  <si>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</si>
  <si>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</si>
  <si>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</si>
  <si>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</si>
  <si>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</si>
  <si>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</si>
  <si>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</si>
  <si>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</si>
  <si>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</si>
  <si>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</si>
  <si>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</si>
  <si>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</si>
  <si>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</si>
  <si>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</si>
  <si>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</si>
  <si>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</si>
  <si>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</si>
  <si>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</si>
  <si>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</si>
  <si>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</si>
  <si>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</si>
  <si>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</si>
  <si>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</si>
  <si>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</si>
  <si>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</si>
  <si>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</si>
  <si>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</si>
  <si>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</si>
  <si>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</si>
  <si>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</si>
  <si>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</si>
  <si>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</si>
  <si>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</si>
  <si>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</si>
  <si>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</si>
  <si>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</si>
  <si>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</si>
  <si>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</si>
  <si>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</si>
  <si>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</si>
  <si>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</si>
  <si>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</si>
  <si>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</si>
  <si>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</si>
  <si>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</si>
  <si>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</si>
  <si>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</si>
  <si>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</si>
  <si>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</si>
  <si>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</si>
  <si>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</si>
  <si>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</si>
  <si>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</si>
  <si>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</si>
  <si>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</si>
  <si>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</si>
  <si>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</si>
  <si>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</si>
  <si>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</si>
  <si>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</si>
  <si>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</si>
  <si>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</si>
  <si>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</si>
  <si>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</si>
  <si>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</si>
  <si>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</si>
  <si>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</si>
  <si>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</si>
  <si>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</si>
  <si>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</si>
  <si>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</si>
  <si>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</si>
  <si>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</si>
  <si>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</si>
  <si>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</si>
  <si>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</si>
  <si>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</si>
  <si>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</si>
  <si>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</si>
  <si>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</si>
  <si>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</si>
  <si>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</si>
  <si>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</si>
  <si>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</si>
  <si>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</si>
  <si>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</si>
  <si>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</si>
  <si>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</si>
  <si>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</si>
  <si>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</si>
  <si>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</si>
  <si>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</si>
  <si>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</si>
  <si>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</si>
  <si>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</si>
  <si>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</si>
  <si>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</si>
  <si>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</si>
  <si>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</si>
  <si>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</si>
  <si>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</si>
  <si>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</si>
  <si>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</si>
  <si>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</si>
  <si>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</si>
  <si>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</si>
  <si>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</si>
  <si>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</si>
  <si>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</si>
  <si>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</si>
  <si>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</si>
  <si>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</si>
  <si>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</si>
  <si>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</si>
  <si>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</si>
  <si>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</si>
  <si>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</si>
  <si>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</si>
  <si>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</si>
  <si>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</si>
  <si>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</si>
  <si>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</si>
  <si>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</si>
  <si>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</si>
  <si>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</si>
  <si>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</si>
  <si>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</si>
  <si>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</si>
  <si>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</si>
  <si>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</si>
  <si>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</si>
  <si>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</si>
  <si>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</si>
  <si>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</si>
  <si>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</si>
  <si>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</si>
  <si>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</si>
  <si>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</si>
  <si>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</si>
  <si>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</si>
  <si>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</si>
  <si>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</si>
  <si>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</si>
  <si>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</si>
  <si>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</si>
  <si>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</si>
  <si>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</si>
  <si>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</si>
  <si>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</si>
  <si>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</si>
  <si>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</si>
  <si>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</si>
  <si>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</si>
  <si>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</si>
  <si>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</si>
  <si>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</si>
  <si>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</si>
  <si>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</si>
  <si>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</si>
  <si>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</si>
  <si>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</si>
  <si>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</si>
  <si>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</si>
  <si>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</si>
  <si>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</si>
  <si>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</si>
  <si>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</si>
  <si>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</si>
  <si>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</si>
  <si>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</si>
  <si>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</si>
  <si>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</si>
  <si>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</si>
  <si>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</si>
  <si>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</si>
  <si>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</si>
  <si>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</si>
  <si>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</si>
  <si>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</si>
  <si>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</si>
  <si>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</si>
  <si>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</si>
  <si>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</si>
  <si>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</si>
  <si>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</si>
  <si>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</si>
  <si>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</si>
  <si>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</si>
  <si>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</si>
  <si>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</si>
  <si>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</si>
  <si>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</si>
  <si>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</si>
  <si>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</si>
  <si>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</si>
  <si>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</si>
  <si>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</si>
  <si>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</si>
  <si>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</si>
  <si>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</si>
  <si>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</si>
  <si>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</si>
  <si>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</si>
  <si>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</si>
  <si>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</si>
  <si>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</si>
  <si>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</si>
  <si>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</si>
  <si>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</si>
  <si>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</si>
  <si>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</si>
  <si>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</si>
  <si>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</si>
  <si>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</si>
  <si>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</si>
  <si>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</si>
  <si>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</si>
  <si>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</si>
  <si>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</si>
  <si>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</si>
  <si>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</si>
  <si>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</si>
  <si>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</si>
  <si>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</si>
  <si>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</si>
  <si>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</si>
  <si>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</si>
  <si>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</si>
  <si>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</si>
  <si>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</si>
  <si>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</si>
  <si>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</si>
  <si>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</si>
  <si>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</si>
  <si>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</si>
  <si>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</si>
  <si>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</si>
  <si>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</si>
  <si>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</si>
  <si>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</si>
  <si>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</si>
  <si>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</si>
  <si>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</si>
  <si>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</si>
  <si>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</si>
  <si>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</si>
  <si>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</si>
  <si>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</si>
  <si>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</si>
  <si>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</si>
  <si>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</si>
  <si>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</si>
  <si>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</si>
  <si>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</si>
  <si>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</si>
  <si>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</si>
  <si>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</si>
  <si>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</si>
  <si>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</si>
  <si>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</si>
  <si>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</si>
  <si>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</si>
  <si>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</si>
  <si>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</si>
  <si>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</si>
  <si>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</si>
  <si>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</si>
  <si>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</si>
  <si>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</si>
  <si>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</si>
  <si>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</si>
  <si>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</si>
  <si>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</si>
  <si>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</si>
  <si>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</si>
  <si>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</si>
  <si>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</si>
  <si>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</si>
  <si>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</si>
  <si>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</si>
  <si>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</si>
  <si>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</si>
  <si>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</si>
  <si>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</si>
  <si>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</si>
  <si>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</si>
  <si>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</si>
  <si>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</si>
  <si>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</si>
  <si>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</si>
  <si>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</si>
  <si>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</si>
  <si>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</si>
  <si>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</si>
  <si>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</si>
  <si>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</si>
  <si>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</si>
  <si>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</si>
  <si>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</si>
  <si>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</si>
  <si>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</si>
  <si>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</si>
  <si>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</si>
  <si>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</si>
  <si>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</si>
  <si>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</si>
  <si>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</si>
  <si>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</si>
  <si>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</si>
  <si>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</si>
  <si>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</si>
  <si>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</si>
  <si>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</si>
  <si>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</si>
  <si>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</si>
  <si>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</si>
  <si>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</si>
  <si>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</si>
  <si>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</si>
  <si>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</si>
  <si>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</si>
  <si>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</si>
  <si>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</si>
  <si>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</si>
  <si>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</si>
  <si>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</si>
  <si>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</si>
  <si>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</si>
  <si>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</si>
  <si>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</si>
  <si>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</si>
  <si>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</si>
  <si>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</si>
  <si>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</si>
  <si>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</si>
  <si>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</si>
  <si>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</si>
  <si>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</si>
  <si>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</si>
  <si>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</si>
  <si>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</si>
  <si>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</si>
  <si>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</si>
  <si>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</si>
  <si>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</si>
  <si>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</si>
  <si>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</si>
  <si>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</si>
  <si>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</si>
  <si>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</si>
  <si>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</si>
  <si>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</si>
  <si>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</si>
  <si>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</si>
  <si>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</si>
  <si>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</si>
  <si>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</si>
  <si>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</si>
  <si>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</si>
  <si>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</si>
  <si>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</si>
  <si>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</si>
  <si>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</si>
  <si>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</si>
  <si>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</si>
  <si>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</si>
  <si>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</si>
  <si>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</si>
  <si>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</si>
  <si>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</si>
  <si>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</si>
  <si>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</si>
  <si>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</si>
  <si>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</si>
  <si>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</si>
  <si>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</si>
  <si>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</si>
  <si>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</si>
  <si>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</si>
  <si>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</si>
  <si>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</si>
  <si>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</si>
  <si>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</si>
  <si>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</si>
  <si>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</si>
  <si>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</si>
  <si>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</si>
  <si>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</si>
  <si>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</si>
  <si>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</si>
  <si>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</si>
  <si>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</si>
  <si>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</si>
  <si>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</si>
  <si>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</si>
  <si>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</si>
  <si>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</si>
  <si>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</si>
  <si>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</si>
  <si>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</si>
  <si>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</si>
  <si>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</si>
  <si>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</si>
  <si>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</si>
  <si>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</si>
  <si>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</si>
  <si>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</si>
  <si>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</si>
  <si>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</si>
  <si>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</si>
  <si>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</si>
  <si>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</si>
  <si>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</si>
  <si>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</si>
  <si>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</si>
  <si>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</si>
  <si>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</si>
  <si>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</si>
  <si>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</si>
  <si>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</si>
  <si>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</si>
  <si>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</si>
  <si>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</si>
  <si>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</si>
  <si>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</si>
  <si>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</si>
  <si>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</si>
  <si>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</si>
  <si>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</si>
  <si>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</si>
  <si>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</si>
  <si>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</si>
  <si>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</si>
  <si>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</si>
  <si>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</si>
  <si>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</si>
  <si>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</si>
  <si>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</si>
  <si>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</si>
  <si>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</si>
  <si>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</si>
  <si>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</si>
  <si>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</si>
  <si>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</si>
  <si>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</si>
  <si>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</si>
  <si>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</si>
  <si>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</si>
  <si>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</si>
  <si>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</si>
  <si>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</si>
  <si>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</si>
  <si>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</si>
  <si>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</si>
  <si>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</si>
  <si>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</si>
  <si>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</si>
  <si>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</si>
  <si>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</si>
  <si>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</si>
  <si>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</si>
  <si>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</si>
  <si>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</si>
  <si>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</si>
  <si>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</si>
  <si>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</si>
  <si>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</si>
  <si>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</si>
  <si>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</si>
  <si>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</si>
  <si>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</si>
  <si>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</si>
  <si>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</si>
  <si>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</si>
  <si>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</si>
  <si>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</si>
  <si>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</si>
  <si>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</si>
  <si>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</si>
  <si>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</si>
  <si>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</si>
  <si>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</si>
  <si>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</si>
  <si>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</si>
  <si>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</si>
  <si>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</si>
  <si>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</si>
  <si>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</si>
  <si>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</si>
  <si>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</si>
  <si>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</si>
  <si>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</si>
  <si>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</si>
  <si>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</si>
  <si>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</si>
  <si>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</si>
  <si>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</si>
  <si>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</si>
  <si>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</si>
  <si>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</si>
  <si>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</si>
  <si>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</si>
  <si>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</si>
  <si>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</si>
  <si>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</si>
  <si>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</si>
  <si>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</si>
  <si>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</si>
  <si>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</si>
  <si>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</si>
  <si>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</si>
  <si>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</si>
  <si>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</si>
  <si>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</si>
  <si>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</si>
  <si>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</si>
  <si>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</si>
  <si>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</si>
  <si>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</si>
  <si>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</si>
  <si>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</si>
  <si>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</si>
  <si>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</si>
  <si>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</si>
  <si>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</si>
  <si>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</si>
  <si>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</si>
  <si>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</si>
  <si>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</si>
  <si>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</si>
  <si>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</si>
  <si>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</si>
  <si>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</si>
  <si>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</si>
  <si>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</si>
  <si>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</si>
  <si>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</si>
  <si>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</si>
  <si>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</si>
  <si>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</si>
  <si>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</si>
  <si>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</si>
  <si>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</si>
  <si>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</si>
  <si>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</si>
  <si>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</si>
  <si>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</si>
  <si>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</si>
  <si>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</si>
  <si>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</si>
  <si>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</si>
  <si>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</si>
  <si>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</si>
  <si>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</si>
  <si>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</si>
  <si>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</si>
  <si>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</si>
  <si>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</si>
  <si>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</si>
  <si>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</si>
  <si>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</si>
  <si>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</si>
  <si>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</si>
  <si>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</si>
  <si>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</si>
  <si>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</si>
  <si>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</si>
  <si>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</si>
  <si>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</si>
  <si>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</si>
  <si>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</si>
  <si>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</si>
  <si>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</si>
  <si>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</si>
  <si>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</si>
  <si>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</si>
  <si>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</si>
  <si>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</si>
  <si>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</si>
  <si>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</si>
  <si>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</si>
  <si>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</si>
  <si>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</si>
  <si>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</si>
  <si>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</si>
  <si>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</si>
  <si>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</si>
  <si>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</si>
  <si>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</si>
  <si>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</si>
  <si>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</si>
  <si>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</si>
  <si>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</si>
  <si>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</si>
  <si>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</si>
  <si>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</si>
  <si>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</si>
  <si>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</si>
  <si>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</si>
  <si>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</si>
  <si>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</si>
  <si>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</si>
  <si>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</si>
  <si>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</si>
  <si>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</si>
  <si>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</si>
  <si>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</si>
  <si>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</si>
  <si>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</si>
  <si>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</si>
  <si>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</si>
  <si>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</si>
  <si>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</si>
  <si>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</si>
  <si>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</si>
  <si>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</si>
  <si>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</si>
  <si>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</si>
  <si>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</si>
  <si>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</si>
  <si>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</si>
  <si>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</si>
  <si>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</si>
  <si>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</si>
  <si>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</si>
  <si>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</si>
  <si>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</si>
  <si>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</si>
  <si>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</si>
  <si>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</si>
  <si>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</si>
  <si>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</si>
  <si>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</si>
  <si>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</si>
  <si>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</si>
  <si>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</si>
  <si>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</si>
  <si>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</si>
  <si>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</si>
  <si>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</si>
  <si>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</si>
  <si>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</si>
  <si>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</si>
  <si>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</si>
  <si>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</si>
  <si>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</si>
  <si>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</si>
  <si>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</si>
  <si>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</si>
  <si>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</si>
  <si>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</si>
  <si>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</si>
  <si>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</si>
  <si>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</si>
  <si>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</si>
  <si>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</si>
  <si>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</si>
  <si>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</si>
  <si>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</si>
  <si>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</si>
  <si>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</si>
  <si>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</si>
  <si>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</si>
  <si>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</si>
  <si>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</si>
  <si>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</si>
  <si>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</si>
  <si>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</si>
  <si>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</si>
  <si>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</si>
  <si>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</si>
  <si>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</si>
  <si>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</si>
  <si>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</si>
  <si>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</si>
  <si>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</si>
  <si>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</si>
  <si>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</si>
  <si>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</si>
  <si>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</si>
  <si>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</si>
  <si>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</si>
  <si>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</si>
  <si>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</si>
  <si>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</si>
  <si>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</si>
  <si>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</si>
  <si>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</si>
  <si>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</si>
  <si>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</si>
  <si>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</si>
  <si>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</si>
  <si>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</si>
  <si>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</si>
  <si>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</si>
  <si>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</si>
  <si>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</si>
  <si>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</si>
  <si>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</si>
  <si>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</si>
  <si>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</si>
  <si>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</si>
  <si>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</si>
  <si>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</si>
  <si>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</si>
  <si>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</si>
  <si>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</si>
  <si>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</si>
  <si>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</si>
  <si>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</si>
  <si>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</si>
  <si>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</si>
  <si>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</si>
  <si>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</si>
  <si>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</si>
  <si>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</si>
  <si>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</si>
  <si>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</si>
  <si>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</si>
  <si>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</si>
  <si>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</si>
  <si>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</si>
  <si>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</si>
  <si>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</si>
  <si>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</si>
  <si>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</si>
  <si>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</si>
  <si>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</si>
  <si>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</si>
  <si>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</si>
  <si>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</si>
  <si>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</si>
  <si>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</si>
  <si>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</si>
  <si>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</si>
  <si>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</si>
  <si>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</si>
  <si>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</si>
  <si>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</si>
  <si>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</si>
  <si>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</si>
  <si>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</si>
  <si>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</si>
  <si>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</si>
  <si>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</si>
  <si>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</si>
  <si>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</si>
  <si>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</si>
  <si>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</si>
  <si>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</si>
  <si>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</si>
  <si>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</si>
  <si>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</si>
  <si>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</si>
  <si>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</si>
  <si>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</si>
  <si>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</si>
  <si>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</si>
  <si>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</si>
  <si>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</si>
  <si>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</si>
  <si>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</si>
  <si>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</si>
  <si>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</si>
  <si>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</si>
  <si>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</si>
  <si>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</si>
  <si>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</si>
  <si>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</si>
  <si>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</si>
  <si>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</si>
  <si>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</si>
  <si>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</si>
  <si>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</si>
  <si>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</si>
  <si>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</si>
  <si>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</si>
  <si>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</si>
  <si>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</si>
  <si>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</si>
  <si>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</si>
  <si>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</si>
  <si>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</si>
  <si>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</si>
  <si>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</si>
  <si>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</si>
  <si>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</si>
  <si>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</si>
  <si>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st.avramova@abv.bg</t>
  </si>
  <si>
    <t>http://www.roi-property-fund.com/</t>
  </si>
  <si>
    <t>www.investor.bg</t>
  </si>
  <si>
    <t>Счетоводна къща</t>
  </si>
  <si>
    <t>"Сателит Х" АД- Ст. Арсов</t>
  </si>
  <si>
    <t>0897964368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</si>
</sst>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48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locked="0"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top" wrapText="1"/>
      <protection locked="0"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44286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44314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"Сателит Х" АД- Ст.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700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65725</v>
      </c>
      <c r="D6" s="674">
        <f aca="true" t="shared" si="0" ref="D6:D15">C6-E6</f>
        <v>0</v>
      </c>
      <c r="E6" s="673">
        <f>'1-Баланс'!G95</f>
        <v>65725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23050</v>
      </c>
      <c r="D7" s="674">
        <f t="shared" si="0"/>
        <v>16887</v>
      </c>
      <c r="E7" s="673">
        <f>'1-Баланс'!G18</f>
        <v>6163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</v>
      </c>
      <c r="D8" s="674">
        <f t="shared" si="0"/>
        <v>0</v>
      </c>
      <c r="E8" s="673">
        <f>ABS('2-Отчет за доходите'!C44)-ABS('2-Отчет за доходите'!G44)</f>
        <v>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92</v>
      </c>
      <c r="D9" s="674">
        <f t="shared" si="0"/>
        <v>0</v>
      </c>
      <c r="E9" s="673">
        <f>'3-Отчет за паричния поток'!C45</f>
        <v>92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10</v>
      </c>
      <c r="D10" s="674">
        <f t="shared" si="0"/>
        <v>0</v>
      </c>
      <c r="E10" s="673">
        <f>'3-Отчет за паричния поток'!C46</f>
        <v>10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23050</v>
      </c>
      <c r="D11" s="674">
        <f t="shared" si="0"/>
        <v>0</v>
      </c>
      <c r="E11" s="673">
        <f>'4-Отчет за собствения капитал'!L34</f>
        <v>23050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0.0038314176245210726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4.3383947939262474E-05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2.3432923257176333E-05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1.5214910612400152E-05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1.0038461538461538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0.08089368258859785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0.07883923985618901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0.0005136106831022085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0.0005136106831022085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0.00406858924395947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0.003971091669836439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0.5016754945411307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1.851409978308026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0.6492963103841765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0.005379609544468546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0.47509578544061304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344.1532258064516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4362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4362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59788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64150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1371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150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1525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40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1575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65725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5794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5794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5795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23050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17205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6000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23205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23205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8081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2559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8450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6163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539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1505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243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380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19470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19470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65725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90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100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123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37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160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260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260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261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232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261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261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261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49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-36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-56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-82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92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5794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5794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5795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5795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23049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23049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23050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23050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4362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4362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59584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63946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4362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4362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59584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63946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204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204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4362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4362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59788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64150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4362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4362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59788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64150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1371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150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150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1525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1525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1371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150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150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1525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1525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17205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17205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6000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23205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6163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6163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8081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8081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2559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2559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2287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539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1505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243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243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380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19470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42675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6163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6163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8081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8081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2559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2559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2287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539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1505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243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243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380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19470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19470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17205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17205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6000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23205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23205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31">
      <selection activeCell="G37" sqref="G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4362</v>
      </c>
      <c r="D18" s="196">
        <v>4362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4362</v>
      </c>
      <c r="D20" s="598">
        <f>SUM(D12:D19)</f>
        <v>4362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59788</v>
      </c>
      <c r="D21" s="477">
        <v>59584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5794</v>
      </c>
      <c r="H28" s="596">
        <f>SUM(H29:H31)</f>
        <v>5607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5794</v>
      </c>
      <c r="H29" s="196">
        <v>5607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</v>
      </c>
      <c r="H32" s="196">
        <v>187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5795</v>
      </c>
      <c r="H34" s="598">
        <f>H28+H32+H33</f>
        <v>5794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23050</v>
      </c>
      <c r="H37" s="600">
        <f>H26+H18+H34</f>
        <v>23049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17205</v>
      </c>
      <c r="H45" s="196">
        <v>23736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6000</v>
      </c>
      <c r="H48" s="196">
        <v>6000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23205</v>
      </c>
      <c r="H50" s="596">
        <f>SUM(H44:H49)</f>
        <v>29736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64150</v>
      </c>
      <c r="D56" s="602">
        <f>D20+D21+D22+D28+D33+D46+D52+D54+D55</f>
        <v>63946</v>
      </c>
      <c r="E56" s="100" t="s">
        <v>850</v>
      </c>
      <c r="F56" s="99" t="s">
        <v>172</v>
      </c>
      <c r="G56" s="599">
        <f>G50+G52+G53+G54+G55</f>
        <v>23205</v>
      </c>
      <c r="H56" s="600">
        <f>H50+H52+H53+H54+H55</f>
        <v>29736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8081</v>
      </c>
      <c r="H59" s="196">
        <v>1478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2559</v>
      </c>
      <c r="H60" s="196">
        <v>2528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8450</v>
      </c>
      <c r="H61" s="596">
        <f>SUM(H62:H68)</f>
        <v>8424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6163</v>
      </c>
      <c r="H62" s="196">
        <v>6163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539</v>
      </c>
      <c r="H64" s="196">
        <v>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1505</v>
      </c>
      <c r="H65" s="196">
        <v>1505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243</v>
      </c>
      <c r="H68" s="196">
        <v>247</v>
      </c>
    </row>
    <row r="69" spans="1:8" ht="15.75">
      <c r="A69" s="89" t="s">
        <v>210</v>
      </c>
      <c r="B69" s="91" t="s">
        <v>211</v>
      </c>
      <c r="C69" s="197">
        <v>1371</v>
      </c>
      <c r="D69" s="196">
        <v>1377</v>
      </c>
      <c r="E69" s="201" t="s">
        <v>79</v>
      </c>
      <c r="F69" s="93" t="s">
        <v>216</v>
      </c>
      <c r="G69" s="197">
        <v>380</v>
      </c>
      <c r="H69" s="196">
        <v>347</v>
      </c>
    </row>
    <row r="70" spans="1:8" ht="15.75">
      <c r="A70" s="89" t="s">
        <v>214</v>
      </c>
      <c r="B70" s="91" t="s">
        <v>215</v>
      </c>
      <c r="C70" s="197">
        <v>4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19470</v>
      </c>
      <c r="H71" s="598">
        <f>H59+H60+H61+H69+H70</f>
        <v>12777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150</v>
      </c>
      <c r="D73" s="196">
        <v>113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1525</v>
      </c>
      <c r="D76" s="598">
        <f>SUM(D68:D75)</f>
        <v>1494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19470</v>
      </c>
      <c r="H79" s="600">
        <f>H71+H73+H75+H77</f>
        <v>12777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6">
        <v>92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40</v>
      </c>
      <c r="D93" s="479">
        <v>30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1575</v>
      </c>
      <c r="D94" s="602">
        <f>D65+D76+D85+D92+D93</f>
        <v>1616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65725</v>
      </c>
      <c r="D95" s="604">
        <f>D94+D56</f>
        <v>65562</v>
      </c>
      <c r="E95" s="229" t="s">
        <v>942</v>
      </c>
      <c r="F95" s="489" t="s">
        <v>268</v>
      </c>
      <c r="G95" s="603">
        <f>G37+G40+G56+G79</f>
        <v>65725</v>
      </c>
      <c r="H95" s="604">
        <f>H37+H40+H56+H79</f>
        <v>65562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44314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"Сателит Х" АД- Ст.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9" t="s">
        <v>979</v>
      </c>
      <c r="C103" s="709"/>
      <c r="D103" s="709"/>
      <c r="E103" s="709"/>
      <c r="M103" s="98"/>
    </row>
    <row r="104" spans="1:5" ht="21.75" customHeight="1">
      <c r="A104" s="695"/>
      <c r="B104" s="709" t="s">
        <v>979</v>
      </c>
      <c r="C104" s="709"/>
      <c r="D104" s="709"/>
      <c r="E104" s="709"/>
    </row>
    <row r="105" spans="1:13" ht="21.75" customHeight="1">
      <c r="A105" s="695"/>
      <c r="B105" s="709" t="s">
        <v>979</v>
      </c>
      <c r="C105" s="709"/>
      <c r="D105" s="709"/>
      <c r="E105" s="709"/>
      <c r="M105" s="98"/>
    </row>
    <row r="106" spans="1:5" ht="21.75" customHeight="1">
      <c r="A106" s="695"/>
      <c r="B106" s="709" t="s">
        <v>979</v>
      </c>
      <c r="C106" s="709"/>
      <c r="D106" s="709"/>
      <c r="E106" s="709"/>
    </row>
    <row r="107" spans="1:13" ht="21.75" customHeight="1">
      <c r="A107" s="695"/>
      <c r="B107" s="709"/>
      <c r="C107" s="709"/>
      <c r="D107" s="709"/>
      <c r="E107" s="709"/>
      <c r="M107" s="98"/>
    </row>
    <row r="108" spans="1:5" ht="21.75" customHeight="1">
      <c r="A108" s="695"/>
      <c r="B108" s="709"/>
      <c r="C108" s="709"/>
      <c r="D108" s="709"/>
      <c r="E108" s="709"/>
    </row>
    <row r="109" spans="1:13" ht="21.75" customHeight="1">
      <c r="A109" s="695"/>
      <c r="B109" s="709"/>
      <c r="C109" s="709"/>
      <c r="D109" s="709"/>
      <c r="E109" s="70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6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90</v>
      </c>
      <c r="D13" s="317">
        <v>79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29</v>
      </c>
      <c r="H14" s="317">
        <v>19</v>
      </c>
    </row>
    <row r="15" spans="1:8" ht="15.75">
      <c r="A15" s="194" t="s">
        <v>287</v>
      </c>
      <c r="B15" s="190" t="s">
        <v>288</v>
      </c>
      <c r="C15" s="316">
        <v>8</v>
      </c>
      <c r="D15" s="317">
        <v>9</v>
      </c>
      <c r="E15" s="245" t="s">
        <v>79</v>
      </c>
      <c r="F15" s="240" t="s">
        <v>289</v>
      </c>
      <c r="G15" s="316">
        <v>232</v>
      </c>
      <c r="H15" s="317">
        <v>77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261</v>
      </c>
      <c r="H16" s="629">
        <f>SUM(H12:H15)</f>
        <v>96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100</v>
      </c>
      <c r="D22" s="629">
        <f>SUM(D12:D18)+D19</f>
        <v>95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123</v>
      </c>
      <c r="D25" s="317">
        <v>344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37</v>
      </c>
      <c r="D28" s="317">
        <v>36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160</v>
      </c>
      <c r="D29" s="629">
        <f>SUM(D25:D28)</f>
        <v>380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260</v>
      </c>
      <c r="D31" s="635">
        <f>D29+D22</f>
        <v>475</v>
      </c>
      <c r="E31" s="251" t="s">
        <v>824</v>
      </c>
      <c r="F31" s="266" t="s">
        <v>331</v>
      </c>
      <c r="G31" s="253">
        <f>G16+G18+G27</f>
        <v>261</v>
      </c>
      <c r="H31" s="254">
        <f>H16+H18+H27</f>
        <v>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379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260</v>
      </c>
      <c r="D36" s="637">
        <f>D31-D34+D35</f>
        <v>475</v>
      </c>
      <c r="E36" s="262" t="s">
        <v>346</v>
      </c>
      <c r="F36" s="256" t="s">
        <v>347</v>
      </c>
      <c r="G36" s="267">
        <f>G35-G34+G31</f>
        <v>261</v>
      </c>
      <c r="H36" s="268">
        <f>H35-H34+H31</f>
        <v>96</v>
      </c>
    </row>
    <row r="37" spans="1:8" ht="15.75">
      <c r="A37" s="261" t="s">
        <v>348</v>
      </c>
      <c r="B37" s="231" t="s">
        <v>349</v>
      </c>
      <c r="C37" s="634">
        <f>IF((G36-C36)&gt;0,G36-C36,0)</f>
        <v>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379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379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379</v>
      </c>
    </row>
    <row r="45" spans="1:8" ht="16.5" thickBot="1">
      <c r="A45" s="270" t="s">
        <v>371</v>
      </c>
      <c r="B45" s="271" t="s">
        <v>372</v>
      </c>
      <c r="C45" s="630">
        <f>C36+C38+C42</f>
        <v>261</v>
      </c>
      <c r="D45" s="631">
        <f>D36+D38+D42</f>
        <v>475</v>
      </c>
      <c r="E45" s="270" t="s">
        <v>373</v>
      </c>
      <c r="F45" s="272" t="s">
        <v>374</v>
      </c>
      <c r="G45" s="630">
        <f>G42+G36</f>
        <v>261</v>
      </c>
      <c r="H45" s="631">
        <f>H42+H36</f>
        <v>475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44314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"Сателит Х" АД- Ст.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9" t="s">
        <v>979</v>
      </c>
      <c r="C55" s="709"/>
      <c r="D55" s="709"/>
      <c r="E55" s="709"/>
      <c r="F55" s="574"/>
      <c r="G55" s="45"/>
      <c r="H55" s="42"/>
    </row>
    <row r="56" spans="1:8" ht="15.75" customHeight="1">
      <c r="A56" s="695"/>
      <c r="B56" s="709" t="s">
        <v>979</v>
      </c>
      <c r="C56" s="709"/>
      <c r="D56" s="709"/>
      <c r="E56" s="709"/>
      <c r="F56" s="574"/>
      <c r="G56" s="45"/>
      <c r="H56" s="42"/>
    </row>
    <row r="57" spans="1:8" ht="15.75" customHeight="1">
      <c r="A57" s="695"/>
      <c r="B57" s="709" t="s">
        <v>979</v>
      </c>
      <c r="C57" s="709"/>
      <c r="D57" s="709"/>
      <c r="E57" s="709"/>
      <c r="F57" s="574"/>
      <c r="G57" s="45"/>
      <c r="H57" s="42"/>
    </row>
    <row r="58" spans="1:8" ht="15.75" customHeight="1">
      <c r="A58" s="695"/>
      <c r="B58" s="709" t="s">
        <v>979</v>
      </c>
      <c r="C58" s="709"/>
      <c r="D58" s="709"/>
      <c r="E58" s="709"/>
      <c r="F58" s="574"/>
      <c r="G58" s="45"/>
      <c r="H58" s="42"/>
    </row>
    <row r="59" spans="1:8" ht="15.75">
      <c r="A59" s="695"/>
      <c r="B59" s="709"/>
      <c r="C59" s="709"/>
      <c r="D59" s="709"/>
      <c r="E59" s="709"/>
      <c r="F59" s="574"/>
      <c r="G59" s="45"/>
      <c r="H59" s="42"/>
    </row>
    <row r="60" spans="1:8" ht="15.75">
      <c r="A60" s="695"/>
      <c r="B60" s="709"/>
      <c r="C60" s="709"/>
      <c r="D60" s="709"/>
      <c r="E60" s="709"/>
      <c r="F60" s="574"/>
      <c r="G60" s="45"/>
      <c r="H60" s="42"/>
    </row>
    <row r="61" spans="1:8" ht="15.75">
      <c r="A61" s="695"/>
      <c r="B61" s="709"/>
      <c r="C61" s="709"/>
      <c r="D61" s="709"/>
      <c r="E61" s="70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B59:E59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49</v>
      </c>
      <c r="D11" s="197">
        <v>927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-59</v>
      </c>
      <c r="D12" s="197">
        <v>-372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</v>
      </c>
      <c r="D14" s="197">
        <v>-10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0</v>
      </c>
      <c r="D15" s="197">
        <v>67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-26</v>
      </c>
      <c r="D21" s="659">
        <f>SUM(D11:D20)</f>
        <v>596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-311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-20</v>
      </c>
      <c r="D40" s="197">
        <v>-210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-36</v>
      </c>
      <c r="D42" s="197">
        <v>-36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-56</v>
      </c>
      <c r="D43" s="661">
        <f>SUM(D35:D42)</f>
        <v>-557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-82</v>
      </c>
      <c r="D44" s="307">
        <f>D43+D33+D21</f>
        <v>39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92</v>
      </c>
      <c r="D45" s="309">
        <v>42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</v>
      </c>
      <c r="D47" s="298">
        <v>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44314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"Сателит Х" АД- Ст.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9" t="s">
        <v>979</v>
      </c>
      <c r="C59" s="709"/>
      <c r="D59" s="709"/>
      <c r="E59" s="709"/>
      <c r="F59" s="574"/>
      <c r="G59" s="45"/>
      <c r="H59" s="42"/>
    </row>
    <row r="60" spans="1:8" ht="15.75">
      <c r="A60" s="695"/>
      <c r="B60" s="709" t="s">
        <v>979</v>
      </c>
      <c r="C60" s="709"/>
      <c r="D60" s="709"/>
      <c r="E60" s="709"/>
      <c r="F60" s="574"/>
      <c r="G60" s="45"/>
      <c r="H60" s="42"/>
    </row>
    <row r="61" spans="1:8" ht="15.75">
      <c r="A61" s="695"/>
      <c r="B61" s="709" t="s">
        <v>979</v>
      </c>
      <c r="C61" s="709"/>
      <c r="D61" s="709"/>
      <c r="E61" s="709"/>
      <c r="F61" s="574"/>
      <c r="G61" s="45"/>
      <c r="H61" s="42"/>
    </row>
    <row r="62" spans="1:8" ht="15.75">
      <c r="A62" s="695"/>
      <c r="B62" s="709" t="s">
        <v>979</v>
      </c>
      <c r="C62" s="709"/>
      <c r="D62" s="709"/>
      <c r="E62" s="709"/>
      <c r="F62" s="574"/>
      <c r="G62" s="45"/>
      <c r="H62" s="42"/>
    </row>
    <row r="63" spans="1:8" ht="15.75">
      <c r="A63" s="695"/>
      <c r="B63" s="709"/>
      <c r="C63" s="709"/>
      <c r="D63" s="709"/>
      <c r="E63" s="709"/>
      <c r="F63" s="574"/>
      <c r="G63" s="45"/>
      <c r="H63" s="42"/>
    </row>
    <row r="64" spans="1:8" ht="15.75">
      <c r="A64" s="695"/>
      <c r="B64" s="709"/>
      <c r="C64" s="709"/>
      <c r="D64" s="709"/>
      <c r="E64" s="709"/>
      <c r="F64" s="574"/>
      <c r="G64" s="45"/>
      <c r="H64" s="42"/>
    </row>
    <row r="65" spans="1:8" ht="15.75">
      <c r="A65" s="695"/>
      <c r="B65" s="709"/>
      <c r="C65" s="709"/>
      <c r="D65" s="709"/>
      <c r="E65" s="70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5794</v>
      </c>
      <c r="J13" s="584">
        <f>'1-Баланс'!H30+'1-Баланс'!H33</f>
        <v>0</v>
      </c>
      <c r="K13" s="585"/>
      <c r="L13" s="584">
        <f>SUM(C13:K13)</f>
        <v>23049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5794</v>
      </c>
      <c r="J17" s="653">
        <f t="shared" si="2"/>
        <v>0</v>
      </c>
      <c r="K17" s="653">
        <f t="shared" si="2"/>
        <v>0</v>
      </c>
      <c r="L17" s="584">
        <f t="shared" si="1"/>
        <v>23049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</v>
      </c>
      <c r="J18" s="584">
        <f>+'1-Баланс'!G33</f>
        <v>0</v>
      </c>
      <c r="K18" s="585"/>
      <c r="L18" s="584">
        <f t="shared" si="1"/>
        <v>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5795</v>
      </c>
      <c r="J31" s="653">
        <f t="shared" si="6"/>
        <v>0</v>
      </c>
      <c r="K31" s="653">
        <f t="shared" si="6"/>
        <v>0</v>
      </c>
      <c r="L31" s="584">
        <f t="shared" si="1"/>
        <v>23050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5795</v>
      </c>
      <c r="J34" s="587">
        <f t="shared" si="7"/>
        <v>0</v>
      </c>
      <c r="K34" s="587">
        <f t="shared" si="7"/>
        <v>0</v>
      </c>
      <c r="L34" s="651">
        <f t="shared" si="1"/>
        <v>23050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44314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"Сателит Х" АД- Ст.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9" t="s">
        <v>979</v>
      </c>
      <c r="C43" s="709"/>
      <c r="D43" s="709"/>
      <c r="E43" s="709"/>
      <c r="F43" s="574"/>
      <c r="G43" s="45"/>
      <c r="H43" s="42"/>
      <c r="M43" s="169"/>
    </row>
    <row r="44" spans="1:13" ht="15.75">
      <c r="A44" s="695"/>
      <c r="B44" s="709" t="s">
        <v>979</v>
      </c>
      <c r="C44" s="709"/>
      <c r="D44" s="709"/>
      <c r="E44" s="709"/>
      <c r="F44" s="574"/>
      <c r="G44" s="45"/>
      <c r="H44" s="42"/>
      <c r="M44" s="169"/>
    </row>
    <row r="45" spans="1:13" ht="15.75">
      <c r="A45" s="695"/>
      <c r="B45" s="709" t="s">
        <v>979</v>
      </c>
      <c r="C45" s="709"/>
      <c r="D45" s="709"/>
      <c r="E45" s="709"/>
      <c r="F45" s="574"/>
      <c r="G45" s="45"/>
      <c r="H45" s="42"/>
      <c r="M45" s="169"/>
    </row>
    <row r="46" spans="1:13" ht="15.75">
      <c r="A46" s="695"/>
      <c r="B46" s="709" t="s">
        <v>979</v>
      </c>
      <c r="C46" s="709"/>
      <c r="D46" s="709"/>
      <c r="E46" s="709"/>
      <c r="F46" s="574"/>
      <c r="G46" s="45"/>
      <c r="H46" s="42"/>
      <c r="M46" s="169"/>
    </row>
    <row r="47" spans="1:13" ht="15.75">
      <c r="A47" s="695"/>
      <c r="B47" s="709"/>
      <c r="C47" s="709"/>
      <c r="D47" s="709"/>
      <c r="E47" s="709"/>
      <c r="F47" s="574"/>
      <c r="G47" s="45"/>
      <c r="H47" s="42"/>
      <c r="M47" s="169"/>
    </row>
    <row r="48" spans="1:13" ht="15.75">
      <c r="A48" s="695"/>
      <c r="B48" s="709"/>
      <c r="C48" s="709"/>
      <c r="D48" s="709"/>
      <c r="E48" s="709"/>
      <c r="F48" s="574"/>
      <c r="G48" s="45"/>
      <c r="H48" s="42"/>
      <c r="M48" s="169"/>
    </row>
    <row r="49" spans="1:13" ht="15.75">
      <c r="A49" s="695"/>
      <c r="B49" s="709"/>
      <c r="C49" s="709"/>
      <c r="D49" s="709"/>
      <c r="E49" s="70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44314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"Сателит Х" АД- Ст.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9" t="s">
        <v>979</v>
      </c>
      <c r="C156" s="709"/>
      <c r="D156" s="709"/>
      <c r="E156" s="709"/>
      <c r="F156" s="574"/>
      <c r="G156" s="45"/>
      <c r="H156" s="42"/>
    </row>
    <row r="157" spans="1:8" ht="15.75">
      <c r="A157" s="695"/>
      <c r="B157" s="709" t="s">
        <v>979</v>
      </c>
      <c r="C157" s="709"/>
      <c r="D157" s="709"/>
      <c r="E157" s="709"/>
      <c r="F157" s="574"/>
      <c r="G157" s="45"/>
      <c r="H157" s="42"/>
    </row>
    <row r="158" spans="1:8" ht="15.75">
      <c r="A158" s="695"/>
      <c r="B158" s="709" t="s">
        <v>979</v>
      </c>
      <c r="C158" s="709"/>
      <c r="D158" s="709"/>
      <c r="E158" s="709"/>
      <c r="F158" s="574"/>
      <c r="G158" s="45"/>
      <c r="H158" s="42"/>
    </row>
    <row r="159" spans="1:8" ht="15.75">
      <c r="A159" s="695"/>
      <c r="B159" s="709" t="s">
        <v>979</v>
      </c>
      <c r="C159" s="709"/>
      <c r="D159" s="709"/>
      <c r="E159" s="709"/>
      <c r="F159" s="574"/>
      <c r="G159" s="45"/>
      <c r="H159" s="42"/>
    </row>
    <row r="160" spans="1:8" ht="15.75">
      <c r="A160" s="695"/>
      <c r="B160" s="709"/>
      <c r="C160" s="709"/>
      <c r="D160" s="709"/>
      <c r="E160" s="709"/>
      <c r="F160" s="574"/>
      <c r="G160" s="45"/>
      <c r="H160" s="42"/>
    </row>
    <row r="161" spans="1:8" ht="15.75">
      <c r="A161" s="695"/>
      <c r="B161" s="709"/>
      <c r="C161" s="709"/>
      <c r="D161" s="709"/>
      <c r="E161" s="709"/>
      <c r="F161" s="574"/>
      <c r="G161" s="45"/>
      <c r="H161" s="42"/>
    </row>
    <row r="162" spans="1:8" ht="15.75">
      <c r="A162" s="695"/>
      <c r="B162" s="709"/>
      <c r="C162" s="709"/>
      <c r="D162" s="709"/>
      <c r="E162" s="709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9:E159"/>
    <mergeCell ref="B160:E160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4362</v>
      </c>
      <c r="E17" s="328"/>
      <c r="F17" s="328"/>
      <c r="G17" s="329">
        <f t="shared" si="2"/>
        <v>4362</v>
      </c>
      <c r="H17" s="328"/>
      <c r="I17" s="328"/>
      <c r="J17" s="329">
        <f t="shared" si="3"/>
        <v>4362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4362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4362</v>
      </c>
      <c r="E19" s="330">
        <f>SUM(E11:E18)</f>
        <v>0</v>
      </c>
      <c r="F19" s="330">
        <f>SUM(F11:F18)</f>
        <v>0</v>
      </c>
      <c r="G19" s="329">
        <f t="shared" si="2"/>
        <v>4362</v>
      </c>
      <c r="H19" s="330">
        <f>SUM(H11:H18)</f>
        <v>0</v>
      </c>
      <c r="I19" s="330">
        <f>SUM(I11:I18)</f>
        <v>0</v>
      </c>
      <c r="J19" s="329">
        <f t="shared" si="3"/>
        <v>4362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4362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59584</v>
      </c>
      <c r="E20" s="328"/>
      <c r="F20" s="328"/>
      <c r="G20" s="329">
        <f t="shared" si="2"/>
        <v>59584</v>
      </c>
      <c r="H20" s="328">
        <v>204</v>
      </c>
      <c r="I20" s="328"/>
      <c r="J20" s="329">
        <f t="shared" si="3"/>
        <v>59788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59788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63946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63946</v>
      </c>
      <c r="H42" s="349">
        <f t="shared" si="11"/>
        <v>204</v>
      </c>
      <c r="I42" s="349">
        <f t="shared" si="11"/>
        <v>0</v>
      </c>
      <c r="J42" s="349">
        <f t="shared" si="11"/>
        <v>64150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64150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44314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"Сателит Х" АД- Ст.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9" t="s">
        <v>979</v>
      </c>
      <c r="D50" s="709"/>
      <c r="E50" s="709"/>
      <c r="F50" s="709"/>
      <c r="G50" s="574"/>
      <c r="H50" s="45"/>
      <c r="I50" s="42"/>
    </row>
    <row r="51" spans="2:9" ht="15.75">
      <c r="B51" s="695"/>
      <c r="C51" s="709" t="s">
        <v>979</v>
      </c>
      <c r="D51" s="709"/>
      <c r="E51" s="709"/>
      <c r="F51" s="709"/>
      <c r="G51" s="574"/>
      <c r="H51" s="45"/>
      <c r="I51" s="42"/>
    </row>
    <row r="52" spans="2:9" ht="15.75">
      <c r="B52" s="695"/>
      <c r="C52" s="709" t="s">
        <v>979</v>
      </c>
      <c r="D52" s="709"/>
      <c r="E52" s="709"/>
      <c r="F52" s="709"/>
      <c r="G52" s="574"/>
      <c r="H52" s="45"/>
      <c r="I52" s="42"/>
    </row>
    <row r="53" spans="2:9" ht="15.75">
      <c r="B53" s="695"/>
      <c r="C53" s="709" t="s">
        <v>979</v>
      </c>
      <c r="D53" s="709"/>
      <c r="E53" s="709"/>
      <c r="F53" s="709"/>
      <c r="G53" s="574"/>
      <c r="H53" s="45"/>
      <c r="I53" s="42"/>
    </row>
    <row r="54" spans="2:9" ht="15.75">
      <c r="B54" s="695"/>
      <c r="C54" s="709"/>
      <c r="D54" s="709"/>
      <c r="E54" s="709"/>
      <c r="F54" s="709"/>
      <c r="G54" s="574"/>
      <c r="H54" s="45"/>
      <c r="I54" s="42"/>
    </row>
    <row r="55" spans="2:9" ht="15.75">
      <c r="B55" s="695"/>
      <c r="C55" s="709"/>
      <c r="D55" s="709"/>
      <c r="E55" s="709"/>
      <c r="F55" s="709"/>
      <c r="G55" s="574"/>
      <c r="H55" s="45"/>
      <c r="I55" s="42"/>
    </row>
    <row r="56" spans="2:9" ht="15.75">
      <c r="B56" s="695"/>
      <c r="C56" s="709"/>
      <c r="D56" s="709"/>
      <c r="E56" s="709"/>
      <c r="F56" s="709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82">
      <selection activeCell="H108" sqref="H10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1371</v>
      </c>
      <c r="D30" s="368">
        <v>1371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150</v>
      </c>
      <c r="D35" s="362">
        <f>SUM(D36:D39)</f>
        <v>150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150</v>
      </c>
      <c r="D37" s="368">
        <v>150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1525</v>
      </c>
      <c r="D45" s="438">
        <f>D26+D30+D31+D33+D32+D34+D35+D40</f>
        <v>1525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1525</v>
      </c>
      <c r="D46" s="444">
        <f>D45+D23+D21+D11</f>
        <v>1525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17205</v>
      </c>
      <c r="D58" s="138">
        <f>D59+D61</f>
        <v>0</v>
      </c>
      <c r="E58" s="136">
        <f t="shared" si="1"/>
        <v>17205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17205</v>
      </c>
      <c r="D59" s="197"/>
      <c r="E59" s="136">
        <f t="shared" si="1"/>
        <v>17205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6000</v>
      </c>
      <c r="D65" s="197"/>
      <c r="E65" s="136">
        <f t="shared" si="1"/>
        <v>6000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23205</v>
      </c>
      <c r="D68" s="435">
        <f>D54+D58+D63+D64+D65+D66</f>
        <v>0</v>
      </c>
      <c r="E68" s="436">
        <f t="shared" si="1"/>
        <v>23205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6163</v>
      </c>
      <c r="D73" s="137">
        <f>SUM(D74:D76)</f>
        <v>6163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6163</v>
      </c>
      <c r="D75" s="197">
        <v>6163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8081</v>
      </c>
      <c r="D77" s="138">
        <f>D78+D80</f>
        <v>8081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8081</v>
      </c>
      <c r="D78" s="197">
        <v>8081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2559</v>
      </c>
      <c r="D82" s="138">
        <f>SUM(D83:D86)</f>
        <v>2559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2559</v>
      </c>
      <c r="D84" s="197">
        <v>2559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2287</v>
      </c>
      <c r="D87" s="134">
        <f>SUM(D88:D92)+D96</f>
        <v>2287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539</v>
      </c>
      <c r="D89" s="197">
        <v>539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1505</v>
      </c>
      <c r="D90" s="197">
        <v>1505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243</v>
      </c>
      <c r="D92" s="138">
        <f>SUM(D93:D95)</f>
        <v>243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243</v>
      </c>
      <c r="D95" s="197">
        <v>243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380</v>
      </c>
      <c r="D97" s="197">
        <v>380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19470</v>
      </c>
      <c r="D98" s="433">
        <f>D87+D82+D77+D73+D97</f>
        <v>19470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42675</v>
      </c>
      <c r="D99" s="427">
        <f>D98+D70+D68</f>
        <v>19470</v>
      </c>
      <c r="E99" s="427">
        <f>E98+E70+E68</f>
        <v>23205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44314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"Сателит Х" АД- Ст.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9" t="s">
        <v>979</v>
      </c>
      <c r="C116" s="709"/>
      <c r="D116" s="709"/>
      <c r="E116" s="709"/>
      <c r="F116" s="709"/>
      <c r="G116" s="695"/>
      <c r="H116" s="695"/>
    </row>
    <row r="117" spans="1:8" ht="15.75" customHeight="1">
      <c r="A117" s="695"/>
      <c r="B117" s="709" t="s">
        <v>979</v>
      </c>
      <c r="C117" s="709"/>
      <c r="D117" s="709"/>
      <c r="E117" s="709"/>
      <c r="F117" s="709"/>
      <c r="G117" s="695"/>
      <c r="H117" s="695"/>
    </row>
    <row r="118" spans="1:8" ht="15.75" customHeight="1">
      <c r="A118" s="695"/>
      <c r="B118" s="709" t="s">
        <v>979</v>
      </c>
      <c r="C118" s="709"/>
      <c r="D118" s="709"/>
      <c r="E118" s="709"/>
      <c r="F118" s="709"/>
      <c r="G118" s="695"/>
      <c r="H118" s="695"/>
    </row>
    <row r="119" spans="1:8" ht="15.75" customHeight="1">
      <c r="A119" s="695"/>
      <c r="B119" s="709" t="s">
        <v>979</v>
      </c>
      <c r="C119" s="709"/>
      <c r="D119" s="709"/>
      <c r="E119" s="709"/>
      <c r="F119" s="709"/>
      <c r="G119" s="695"/>
      <c r="H119" s="695"/>
    </row>
    <row r="120" spans="1:8" ht="15.75">
      <c r="A120" s="695"/>
      <c r="B120" s="709"/>
      <c r="C120" s="709"/>
      <c r="D120" s="709"/>
      <c r="E120" s="709"/>
      <c r="F120" s="709"/>
      <c r="G120" s="695"/>
      <c r="H120" s="695"/>
    </row>
    <row r="121" spans="1:8" ht="15.75">
      <c r="A121" s="695"/>
      <c r="B121" s="709"/>
      <c r="C121" s="709"/>
      <c r="D121" s="709"/>
      <c r="E121" s="709"/>
      <c r="F121" s="709"/>
      <c r="G121" s="695"/>
      <c r="H121" s="695"/>
    </row>
    <row r="122" spans="1:8" ht="15.75">
      <c r="A122" s="695"/>
      <c r="B122" s="709"/>
      <c r="C122" s="709"/>
      <c r="D122" s="709"/>
      <c r="E122" s="709"/>
      <c r="F122" s="709"/>
      <c r="G122" s="695"/>
      <c r="H122" s="695"/>
    </row>
  </sheetData>
  <sheetProtection password="D554" sheet="1" objects="1" scenarios="1" insertRows="0"/>
  <mergeCells count="20">
    <mergeCell ref="B111:F111"/>
    <mergeCell ref="B112:F112"/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44314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"Сателит Х" АД- Ст.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9" t="s">
        <v>979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5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5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5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5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5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5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satelit5555</cp:lastModifiedBy>
  <cp:lastPrinted>2017-01-30T12:16:19Z</cp:lastPrinted>
  <dcterms:created xsi:type="dcterms:W3CDTF">2006-09-16T00:00:00Z</dcterms:created>
  <dcterms:modified xsi:type="dcterms:W3CDTF">2021-04-27T06:56:29Z</dcterms:modified>
  <cp:category/>
  <cp:version/>
  <cp:contentType/>
  <cp:contentStatus/>
</cp:coreProperties>
</file>