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3" windowWidth="19440" windowHeight="5721" tabRatio="829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<sst xmlns="http://schemas.openxmlformats.org/spreadsheetml/2006/main" count="4163" uniqueCount="973">
  <si>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</si>
  <si>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</si>
  <si>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</si>
  <si>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</si>
  <si>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</si>
  <si>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</si>
  <si>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</si>
  <si>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</si>
  <si>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</si>
  <si>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</si>
  <si>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</si>
  <si>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</si>
  <si>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</si>
  <si>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</si>
  <si>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</si>
  <si>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</si>
  <si>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</si>
  <si>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</si>
  <si>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</si>
  <si>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</si>
  <si>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</si>
  <si>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</si>
  <si>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</si>
  <si>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</si>
  <si>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</si>
  <si>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</si>
  <si>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</si>
  <si>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</si>
  <si>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</si>
  <si>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</si>
  <si>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</si>
  <si>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</si>
  <si>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</si>
  <si>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</si>
  <si>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</si>
  <si>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</si>
  <si>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</si>
  <si>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</si>
  <si>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</si>
  <si>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</si>
  <si>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</si>
  <si>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</si>
  <si>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</si>
  <si>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</si>
  <si>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</si>
  <si>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</si>
  <si>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</si>
  <si>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</si>
  <si>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</si>
  <si>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</si>
  <si>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</si>
  <si>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</si>
  <si>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</si>
  <si>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</si>
  <si>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</si>
  <si>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</si>
  <si>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</si>
  <si>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</si>
  <si>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</si>
  <si>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</si>
  <si>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</si>
  <si>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</si>
  <si>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</si>
  <si>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</si>
  <si>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</si>
  <si>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</si>
  <si>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</si>
  <si>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</si>
  <si>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</si>
  <si>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</si>
  <si>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</si>
  <si>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</si>
  <si>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</si>
  <si>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</si>
  <si>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</si>
  <si>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</si>
  <si>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</si>
  <si>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</si>
  <si>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</si>
  <si>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</si>
  <si>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</si>
  <si>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</si>
  <si>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</si>
  <si>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</si>
  <si>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</si>
  <si>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</si>
  <si>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</si>
  <si>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</si>
  <si>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</si>
  <si>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</si>
  <si>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</si>
  <si>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</si>
  <si>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</si>
  <si>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</si>
  <si>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</si>
  <si>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</si>
  <si>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</si>
  <si>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</si>
  <si>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</si>
  <si>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</si>
  <si>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</si>
  <si>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</si>
  <si>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</si>
  <si>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</si>
  <si>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</si>
  <si>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</si>
  <si>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</si>
  <si>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</si>
  <si>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</si>
  <si>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</si>
  <si>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</si>
  <si>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</si>
  <si>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</si>
  <si>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</si>
  <si>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</si>
  <si>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</si>
  <si>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</si>
  <si>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</si>
  <si>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</si>
  <si>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</si>
  <si>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</si>
  <si>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</si>
  <si>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</si>
  <si>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</si>
  <si>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</si>
  <si>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</si>
  <si>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</si>
  <si>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</si>
  <si>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</si>
  <si>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</si>
  <si>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</si>
  <si>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</si>
  <si>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</si>
  <si>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</si>
  <si>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</si>
  <si>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</si>
  <si>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</si>
  <si>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</si>
  <si>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</si>
  <si>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</si>
  <si>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</si>
  <si>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</si>
  <si>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</si>
  <si>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</si>
  <si>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</si>
  <si>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</si>
  <si>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</si>
  <si>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</si>
  <si>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</si>
  <si>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</si>
  <si>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</si>
  <si>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</si>
  <si>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</si>
  <si>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</si>
  <si>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</si>
  <si>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</si>
  <si>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</si>
  <si>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</si>
  <si>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</si>
  <si>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</si>
  <si>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</si>
  <si>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</si>
  <si>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</si>
  <si>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</si>
  <si>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</si>
  <si>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</si>
  <si>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</si>
  <si>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</si>
  <si>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</si>
  <si>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</si>
  <si>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</si>
  <si>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</si>
  <si>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</si>
  <si>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</si>
  <si>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</si>
  <si>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</si>
  <si>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</si>
  <si>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</si>
  <si>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</si>
  <si>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</si>
  <si>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</si>
  <si>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</si>
  <si>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</si>
  <si>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</si>
  <si>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</si>
  <si>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</si>
  <si>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</si>
  <si>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</si>
  <si>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</si>
  <si>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</si>
  <si>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</si>
  <si>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</si>
  <si>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</si>
  <si>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</si>
  <si>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</si>
  <si>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</si>
  <si>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</si>
  <si>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</si>
  <si>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</si>
  <si>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</si>
  <si>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</si>
  <si>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</si>
  <si>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</si>
  <si>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</si>
  <si>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</si>
  <si>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</si>
  <si>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</si>
  <si>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</si>
  <si>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</si>
  <si>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</si>
  <si>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</si>
  <si>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</si>
  <si>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</si>
  <si>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</si>
  <si>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</si>
  <si>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</si>
  <si>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</si>
  <si>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</si>
  <si>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</si>
  <si>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</si>
  <si>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</si>
  <si>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</si>
  <si>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</si>
  <si>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</si>
  <si>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</si>
  <si>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</si>
  <si>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</si>
  <si>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</si>
  <si>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</si>
  <si>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</si>
  <si>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</si>
  <si>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</si>
  <si>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</si>
  <si>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</si>
  <si>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</si>
  <si>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</si>
  <si>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</si>
  <si>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</si>
  <si>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</si>
  <si>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</si>
  <si>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</si>
  <si>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</si>
  <si>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</si>
  <si>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</si>
  <si>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</si>
  <si>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</si>
  <si>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</si>
  <si>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</si>
  <si>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</si>
  <si>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</si>
  <si>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</si>
  <si>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</si>
  <si>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</si>
  <si>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</si>
  <si>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</si>
  <si>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</si>
  <si>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</si>
  <si>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</si>
  <si>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</si>
  <si>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</si>
  <si>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</si>
  <si>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</si>
  <si>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</si>
  <si>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</si>
  <si>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</si>
  <si>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</si>
  <si>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</si>
  <si>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</si>
  <si>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</si>
  <si>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</si>
  <si>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</si>
  <si>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</si>
  <si>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</si>
  <si>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</si>
  <si>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</si>
  <si>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</si>
  <si>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</si>
  <si>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</si>
  <si>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</si>
  <si>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</si>
  <si>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</si>
  <si>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</si>
  <si>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</si>
  <si>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</si>
  <si>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</si>
  <si>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</si>
  <si>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</si>
  <si>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</si>
  <si>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</si>
  <si>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</si>
  <si>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</si>
  <si>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</si>
  <si>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</si>
  <si>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</si>
  <si>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</si>
  <si>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</si>
  <si>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</si>
  <si>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</si>
  <si>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</si>
  <si>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</si>
  <si>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</si>
  <si>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</si>
  <si>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</si>
  <si>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</si>
  <si>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</si>
  <si>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</si>
  <si>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</si>
  <si>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</si>
  <si>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</si>
  <si>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</si>
  <si>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</si>
  <si>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</si>
  <si>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</si>
  <si>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</si>
  <si>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</si>
  <si>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</si>
  <si>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</si>
  <si>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</si>
  <si>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</si>
  <si>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</si>
  <si>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</si>
  <si>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</si>
  <si>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</si>
  <si>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</si>
  <si>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</si>
  <si>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</si>
  <si>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</si>
  <si>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</si>
  <si>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</si>
  <si>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</si>
  <si>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</si>
  <si>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</si>
  <si>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</si>
  <si>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</si>
  <si>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</si>
  <si>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</si>
  <si>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</si>
  <si>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</si>
  <si>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</si>
  <si>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</si>
  <si>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</si>
  <si>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</si>
  <si>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</si>
  <si>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</si>
  <si>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</si>
  <si>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</si>
  <si>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</si>
  <si>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</si>
  <si>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</si>
  <si>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</si>
  <si>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</si>
  <si>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</si>
  <si>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</si>
  <si>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</si>
  <si>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</si>
  <si>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</si>
  <si>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</si>
  <si>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</si>
  <si>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</si>
  <si>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</si>
  <si>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</si>
  <si>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</si>
  <si>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</si>
  <si>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</si>
  <si>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</si>
  <si>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</si>
  <si>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</si>
  <si>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</si>
  <si>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</si>
  <si>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</si>
  <si>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</si>
  <si>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</si>
  <si>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</si>
  <si>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</si>
  <si>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</si>
  <si>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</si>
  <si>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</si>
  <si>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</si>
  <si>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</si>
  <si>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</si>
  <si>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</si>
  <si>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</si>
  <si>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</si>
  <si>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</si>
  <si>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</si>
  <si>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</si>
  <si>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</si>
  <si>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</si>
  <si>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</si>
  <si>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</si>
  <si>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</si>
  <si>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</si>
  <si>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</si>
  <si>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</si>
  <si>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</si>
  <si>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</si>
  <si>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</si>
  <si>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</si>
  <si>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</si>
  <si>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</si>
  <si>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</si>
  <si>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</si>
  <si>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</si>
  <si>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</si>
  <si>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</si>
  <si>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</si>
  <si>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</si>
  <si>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</si>
  <si>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</si>
  <si>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</si>
  <si>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</si>
  <si>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</si>
  <si>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</si>
  <si>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</si>
  <si>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</si>
  <si>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</si>
  <si>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</si>
  <si>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</si>
  <si>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</si>
  <si>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</si>
  <si>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</si>
  <si>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</si>
  <si>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</si>
  <si>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</si>
  <si>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</si>
  <si>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</si>
  <si>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</si>
  <si>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</si>
  <si>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</si>
  <si>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</si>
  <si>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</si>
  <si>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</si>
  <si>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</si>
  <si>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</si>
  <si>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</si>
  <si>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</si>
  <si>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</si>
  <si>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</si>
  <si>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</si>
  <si>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</si>
  <si>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</si>
  <si>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</si>
  <si>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</si>
  <si>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</si>
  <si>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</si>
  <si>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</si>
  <si>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</si>
  <si>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</si>
  <si>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</si>
  <si>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</si>
  <si>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</si>
  <si>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</si>
  <si>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</si>
  <si>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</si>
  <si>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</si>
  <si>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</si>
  <si>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</si>
  <si>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</si>
  <si>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</si>
  <si>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</si>
  <si>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</si>
  <si>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</si>
  <si>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</si>
  <si>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</si>
  <si>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</si>
  <si>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</si>
  <si>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</si>
  <si>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</si>
  <si>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</si>
  <si>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</si>
  <si>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</si>
  <si>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</si>
  <si>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</si>
  <si>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</si>
  <si>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</si>
  <si>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</si>
  <si>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</si>
  <si>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</si>
  <si>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</si>
  <si>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</si>
  <si>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</si>
  <si>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</si>
  <si>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</si>
  <si>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</si>
  <si>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</si>
  <si>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</si>
  <si>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</si>
  <si>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</si>
  <si>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</si>
  <si>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</si>
  <si>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</si>
  <si>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</si>
  <si>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</si>
  <si>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</si>
  <si>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</si>
  <si>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</si>
  <si>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</si>
  <si>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</si>
  <si>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</si>
  <si>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</si>
  <si>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</si>
  <si>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</si>
  <si>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</si>
  <si>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</si>
  <si>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</si>
  <si>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</si>
  <si>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</si>
  <si>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</si>
  <si>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</si>
  <si>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</si>
  <si>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</si>
  <si>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</si>
  <si>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</si>
  <si>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</si>
  <si>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</si>
  <si>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</si>
  <si>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</si>
  <si>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</si>
  <si>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</si>
  <si>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</si>
  <si>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</si>
  <si>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</si>
  <si>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</si>
  <si>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</si>
  <si>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</si>
  <si>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</si>
  <si>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</si>
  <si>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</si>
  <si>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</si>
  <si>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</si>
  <si>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</si>
  <si>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</si>
  <si>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</si>
  <si>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</si>
  <si>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</si>
  <si>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</si>
  <si>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</si>
  <si>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</si>
  <si>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</si>
  <si>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</si>
  <si>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</si>
  <si>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</si>
  <si>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</si>
  <si>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</si>
  <si>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</si>
  <si>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</si>
  <si>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</si>
  <si>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</si>
  <si>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</si>
  <si>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</si>
  <si>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</si>
  <si>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</si>
  <si>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</si>
  <si>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</si>
  <si>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</si>
  <si>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</si>
  <si>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</si>
  <si>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</si>
  <si>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</si>
  <si>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</si>
  <si>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</si>
  <si>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</si>
  <si>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</si>
  <si>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</si>
  <si>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</si>
  <si>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</si>
  <si>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</si>
  <si>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</si>
  <si>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</si>
  <si>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</si>
  <si>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</si>
  <si>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</si>
  <si>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</si>
  <si>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</si>
  <si>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</si>
  <si>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</si>
  <si>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</si>
  <si>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</si>
  <si>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</si>
  <si>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</si>
  <si>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</si>
  <si>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</si>
  <si>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</si>
  <si>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</si>
  <si>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</si>
  <si>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</si>
  <si>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</si>
  <si>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</si>
  <si>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</si>
  <si>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</si>
  <si>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</si>
  <si>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</si>
  <si>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</si>
  <si>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</si>
  <si>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</si>
  <si>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</si>
  <si>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</si>
  <si>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</si>
  <si>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</si>
  <si>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</si>
  <si>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</si>
  <si>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</si>
  <si>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</si>
  <si>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</si>
  <si>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</si>
  <si>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</si>
  <si>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</si>
  <si>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</si>
  <si>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</si>
  <si>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</si>
  <si>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</si>
  <si>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</si>
  <si>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</si>
  <si>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</si>
  <si>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</si>
  <si>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</si>
  <si>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</si>
  <si>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</si>
  <si>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</si>
  <si>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</si>
  <si>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</si>
  <si>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</si>
  <si>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</si>
  <si>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</si>
  <si>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</si>
  <si>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</si>
  <si>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</si>
  <si>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</si>
  <si>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</si>
  <si>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</si>
  <si>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</si>
  <si>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</si>
  <si>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</si>
  <si>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</si>
  <si>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</si>
  <si>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</si>
  <si>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</si>
  <si>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</si>
  <si>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</si>
  <si>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</si>
  <si>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</si>
  <si>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</si>
  <si>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</si>
  <si>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</si>
  <si>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</si>
  <si>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</si>
  <si>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</si>
  <si>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</si>
  <si>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</si>
  <si>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</si>
  <si>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</si>
  <si>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</si>
  <si>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</si>
  <si>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</si>
  <si>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</si>
  <si>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</si>
  <si>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</si>
  <si>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</si>
  <si>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</si>
  <si>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</si>
  <si>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</si>
  <si>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</si>
  <si>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</si>
  <si>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</si>
  <si>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</si>
  <si>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</si>
  <si>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</si>
  <si>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</si>
  <si>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</si>
  <si>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</si>
  <si>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</si>
  <si>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</si>
  <si>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</si>
  <si>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</si>
  <si>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</si>
  <si>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</si>
  <si>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</si>
  <si>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</si>
  <si>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</si>
  <si>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</si>
  <si>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</si>
  <si>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</si>
  <si>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</si>
  <si>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</si>
  <si>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</si>
  <si>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</si>
  <si>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</si>
  <si>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</si>
  <si>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</si>
  <si>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</si>
  <si>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</si>
  <si>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</si>
  <si>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</si>
  <si>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</si>
  <si>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</si>
  <si>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</si>
  <si>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</si>
  <si>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</si>
  <si>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</si>
  <si>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</si>
  <si>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</si>
  <si>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</si>
  <si>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</si>
  <si>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</si>
  <si>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</si>
  <si>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</si>
  <si>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</si>
  <si>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</si>
  <si>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</si>
  <si>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</si>
  <si>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</si>
  <si>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</si>
  <si>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</si>
  <si>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</si>
  <si>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</si>
  <si>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</si>
  <si>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</si>
  <si>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</si>
  <si>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</si>
  <si>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</si>
  <si>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</si>
  <si>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</si>
  <si>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</si>
  <si>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</si>
  <si>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</si>
  <si>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</si>
  <si>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</si>
  <si>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</si>
  <si>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</si>
  <si>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</si>
  <si>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</si>
  <si>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</si>
  <si>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</si>
  <si>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</si>
  <si>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</si>
  <si>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</si>
  <si>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</si>
  <si>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</si>
  <si>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</si>
  <si>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</si>
  <si>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</si>
  <si>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</si>
  <si>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</si>
  <si>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</si>
  <si>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</si>
  <si>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</si>
  <si>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</si>
  <si>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</si>
  <si>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</si>
  <si>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</si>
  <si>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</si>
  <si>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</si>
  <si>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</si>
  <si>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</si>
  <si>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</si>
  <si>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</si>
  <si>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</si>
  <si>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</si>
  <si>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</si>
  <si>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</si>
  <si>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</si>
  <si>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</si>
  <si>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</si>
  <si>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</si>
  <si>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</si>
  <si>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</si>
  <si>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</si>
  <si>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</si>
  <si>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</si>
  <si>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</si>
  <si>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</si>
  <si>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</si>
  <si>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</si>
  <si>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</si>
  <si>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</si>
  <si>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</si>
  <si>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</si>
  <si>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</si>
  <si>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</si>
  <si>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</si>
  <si>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</si>
  <si>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</si>
  <si>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</si>
  <si>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</si>
  <si>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</si>
  <si>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</si>
  <si>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</si>
  <si>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</si>
  <si>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</si>
  <si>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</si>
  <si>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</si>
  <si>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</si>
  <si>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</si>
  <si>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</si>
  <si>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</si>
  <si>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</si>
  <si>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</si>
  <si>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</si>
  <si>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</si>
  <si>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</si>
  <si>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</si>
  <si>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</si>
  <si>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</si>
  <si>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</si>
  <si>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</si>
  <si>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</si>
  <si>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</si>
  <si>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</si>
  <si>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</si>
  <si>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</si>
  <si>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</si>
  <si>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</si>
  <si>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</si>
  <si>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</si>
  <si>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</si>
  <si>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</si>
  <si>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</si>
  <si>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</si>
  <si>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</si>
  <si>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</si>
  <si>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</si>
  <si>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</si>
  <si>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</si>
  <si>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</si>
  <si>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</si>
  <si>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</si>
  <si>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</si>
  <si>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</si>
  <si>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</si>
  <si>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</si>
  <si>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</si>
  <si>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</si>
  <si>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</si>
  <si>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</si>
  <si>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</si>
  <si>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</si>
  <si>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</si>
  <si>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</si>
  <si>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</si>
  <si>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</si>
  <si>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</si>
  <si>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</si>
  <si>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</si>
  <si>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</si>
  <si>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</si>
  <si>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</si>
  <si>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</si>
  <si>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</si>
  <si>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</si>
  <si>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</si>
  <si>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</si>
  <si>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</si>
  <si>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</si>
  <si>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</si>
  <si>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</si>
  <si>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</si>
  <si>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</si>
  <si>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</si>
  <si>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</si>
  <si>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</si>
  <si>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</si>
  <si>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</si>
  <si>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</si>
  <si>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</si>
  <si>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</si>
  <si>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</si>
  <si>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</si>
  <si>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</si>
  <si>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</si>
  <si>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</si>
  <si>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</si>
  <si>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</si>
  <si>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</si>
  <si>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</si>
  <si>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</si>
  <si>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</si>
  <si>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</si>
  <si>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</si>
  <si>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</si>
  <si>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</si>
  <si>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</si>
  <si>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</si>
  <si>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</si>
  <si>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</si>
  <si>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</si>
  <si>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</si>
  <si>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</si>
  <si>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</si>
  <si>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</si>
  <si>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</si>
  <si>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</si>
  <si>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</si>
  <si>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</si>
  <si>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</si>
  <si>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</si>
  <si>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</si>
  <si>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</si>
  <si>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</si>
  <si>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</si>
  <si>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</si>
  <si>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</si>
  <si>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</si>
  <si>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</si>
  <si>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</si>
  <si>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</si>
  <si>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</si>
  <si>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</si>
  <si>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</si>
  <si>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</si>
  <si>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</si>
  <si>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</si>
  <si>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</si>
  <si>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</si>
  <si>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</si>
  <si>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</si>
  <si>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</si>
  <si>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</si>
  <si>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</si>
  <si>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</si>
  <si>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</si>
  <si>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</si>
  <si>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</si>
  <si>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</si>
  <si>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</si>
  <si>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</si>
  <si>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</si>
  <si>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</si>
  <si>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</si>
  <si>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</si>
  <si>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</si>
  <si>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</si>
  <si>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</si>
  <si>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</si>
  <si>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</si>
  <si>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</si>
  <si>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</si>
  <si>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</si>
  <si>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</si>
  <si>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</si>
  <si>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</si>
  <si>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</si>
  <si>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</si>
  <si>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</si>
  <si>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</si>
  <si>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</si>
  <si>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</si>
  <si>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</si>
  <si>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</si>
  <si>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</si>
  <si>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</si>
  <si>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</si>
  <si>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</si>
  <si>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</si>
  <si>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</si>
  <si>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</si>
  <si>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</si>
  <si>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</si>
  <si>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</si>
  <si>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</si>
  <si>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</si>
  <si>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</si>
  <si>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</si>
  <si>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</si>
  <si>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</si>
  <si>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</si>
  <si>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</si>
  <si>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</si>
  <si>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</si>
  <si>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</si>
  <si>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</si>
  <si>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</si>
  <si>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Георги Илиев Налбантски</t>
  </si>
  <si>
    <t>032/60-47-10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</si>
</sst>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44413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44377</v>
      </c>
    </row>
    <row r="11" spans="1:2" ht="15">
      <c r="A11" s="7" t="s">
        <v>950</v>
      </c>
      <c r="B11" s="547">
        <v>44413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904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971</v>
      </c>
    </row>
    <row r="18" spans="1:2" ht="15">
      <c r="A18" s="7" t="s">
        <v>893</v>
      </c>
      <c r="B18" s="546" t="s">
        <v>964</v>
      </c>
    </row>
    <row r="19" spans="1:2" ht="15">
      <c r="A19" s="7" t="s">
        <v>4</v>
      </c>
      <c r="B19" s="546" t="s">
        <v>965</v>
      </c>
    </row>
    <row r="20" spans="1:2" ht="15">
      <c r="A20" s="7" t="s">
        <v>5</v>
      </c>
      <c r="B20" s="546" t="s">
        <v>965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966</v>
      </c>
    </row>
    <row r="24" spans="1:2" ht="15">
      <c r="A24" s="10" t="s">
        <v>892</v>
      </c>
      <c r="B24" s="657" t="s">
        <v>967</v>
      </c>
    </row>
    <row r="25" spans="1:2" ht="15">
      <c r="A25" s="7" t="s">
        <v>895</v>
      </c>
      <c r="B25" s="658" t="s">
        <v>968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-0.17647058823529413</v>
      </c>
      <c r="E3" s="615"/>
    </row>
    <row r="4" spans="1:4" ht="30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-0.0009824101796407185</v>
      </c>
    </row>
    <row r="5" spans="1:4" ht="30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-0.01760268231349539</v>
      </c>
    </row>
    <row r="6" spans="1:4" ht="30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-0.0009304798617572776</v>
      </c>
    </row>
    <row r="7" spans="1:4" ht="24" customHeight="1">
      <c r="A7" s="614" t="s">
        <v>866</v>
      </c>
      <c r="B7" s="612"/>
      <c r="C7" s="612"/>
      <c r="D7" s="613"/>
    </row>
    <row r="8" spans="1:4" ht="30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0.85</v>
      </c>
    </row>
    <row r="9" spans="1:4" ht="24" customHeight="1">
      <c r="A9" s="614" t="s">
        <v>869</v>
      </c>
      <c r="B9" s="612"/>
      <c r="C9" s="612"/>
      <c r="D9" s="613"/>
    </row>
    <row r="10" spans="1:4" ht="30">
      <c r="A10" s="561">
        <v>6</v>
      </c>
      <c r="B10" s="559" t="s">
        <v>870</v>
      </c>
      <c r="C10" s="560" t="s">
        <v>871</v>
      </c>
      <c r="D10" s="610">
        <f>'1-Баланс'!C94/'1-Баланс'!G79</f>
        <v>1.6102263202011735</v>
      </c>
    </row>
    <row r="11" spans="1:4" ht="60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0.15926236378876782</v>
      </c>
    </row>
    <row r="12" spans="1:4" ht="4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0.07376362112321877</v>
      </c>
    </row>
    <row r="13" spans="1:4" ht="30">
      <c r="A13" s="561">
        <v>9</v>
      </c>
      <c r="B13" s="559" t="s">
        <v>874</v>
      </c>
      <c r="C13" s="560" t="s">
        <v>875</v>
      </c>
      <c r="D13" s="610">
        <f>'1-Баланс'!C92/'1-Баланс'!G79</f>
        <v>0.07376362112321877</v>
      </c>
    </row>
    <row r="14" spans="1:4" ht="24" customHeight="1">
      <c r="A14" s="614" t="s">
        <v>876</v>
      </c>
      <c r="B14" s="612"/>
      <c r="C14" s="612"/>
      <c r="D14" s="613"/>
    </row>
    <row r="15" spans="1:4" ht="30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0.005317485142320926</v>
      </c>
    </row>
    <row r="16" spans="1:4" ht="30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0.005272719216624574</v>
      </c>
    </row>
    <row r="17" spans="1:4" ht="24" customHeight="1">
      <c r="A17" s="614" t="s">
        <v>879</v>
      </c>
      <c r="B17" s="612"/>
      <c r="C17" s="612"/>
      <c r="D17" s="613"/>
    </row>
    <row r="18" spans="1:4" ht="30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">
      <c r="A19" s="561">
        <v>13</v>
      </c>
      <c r="B19" s="559" t="s">
        <v>907</v>
      </c>
      <c r="C19" s="560" t="s">
        <v>880</v>
      </c>
      <c r="D19" s="610">
        <f>D4/D5</f>
        <v>0.05581025449101796</v>
      </c>
    </row>
    <row r="20" spans="1:4" ht="30">
      <c r="A20" s="561">
        <v>14</v>
      </c>
      <c r="B20" s="559" t="s">
        <v>881</v>
      </c>
      <c r="C20" s="560" t="s">
        <v>882</v>
      </c>
      <c r="D20" s="610">
        <f>D6/D5</f>
        <v>0.052860117860782485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0.008403361344537815</v>
      </c>
    </row>
    <row r="24" spans="1:4" ht="30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1245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19399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20648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1731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1731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100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102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88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88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1921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22569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423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896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773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3176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-21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752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21376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1173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1162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1193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1193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22569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84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140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140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140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140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119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21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142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-45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-48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-344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-296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-25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-25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-321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409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88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88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423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423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423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423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3318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3318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3318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3318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-2363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-2545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-21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-2566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-2566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21579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21397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-21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21376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21376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19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1261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19372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20637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15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15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15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1246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19372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20622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52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52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25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25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1246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19399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20649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15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15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15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15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15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15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1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1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1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1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1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1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1245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19399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20648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100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100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102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102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100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100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102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102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1173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1162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1193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1193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1173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1162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1193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1193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3</v>
      </c>
      <c r="D17" s="187">
        <v>4</v>
      </c>
      <c r="E17" s="191" t="s">
        <v>44</v>
      </c>
      <c r="F17" s="87" t="s">
        <v>45</v>
      </c>
      <c r="G17" s="188"/>
      <c r="H17" s="187"/>
    </row>
    <row r="18" spans="1:8" ht="15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1245</v>
      </c>
      <c r="D20" s="567">
        <f>SUM(D12:D19)</f>
        <v>1246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19399</v>
      </c>
      <c r="D21" s="464">
        <v>19399</v>
      </c>
      <c r="E21" s="84" t="s">
        <v>58</v>
      </c>
      <c r="F21" s="87" t="s">
        <v>59</v>
      </c>
      <c r="G21" s="188">
        <v>423</v>
      </c>
      <c r="H21" s="187">
        <v>423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896</v>
      </c>
      <c r="H26" s="567">
        <f>H20+H21+H22</f>
        <v>896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773</v>
      </c>
      <c r="H28" s="565">
        <f>SUM(H29:H31)</f>
        <v>918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3176</v>
      </c>
      <c r="H29" s="187">
        <v>3318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-2218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-21</v>
      </c>
      <c r="H33" s="187">
        <v>-145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752</v>
      </c>
      <c r="H34" s="567">
        <f>H28+H32+H33</f>
        <v>773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21376</v>
      </c>
      <c r="H37" s="569">
        <f>H26+H18+H34</f>
        <v>21397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20648</v>
      </c>
      <c r="D56" s="571">
        <f>D20+D21+D22+D28+D33+D46+D52+D54+D55</f>
        <v>20649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1731</v>
      </c>
      <c r="D60" s="187">
        <v>1731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1173</v>
      </c>
      <c r="H61" s="565">
        <f>SUM(H62:H68)</f>
        <v>1410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1162</v>
      </c>
      <c r="H64" s="187">
        <v>1183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1731</v>
      </c>
      <c r="D65" s="567">
        <f>SUM(D59:D64)</f>
        <v>1731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</v>
      </c>
      <c r="H68" s="187">
        <v>224</v>
      </c>
    </row>
    <row r="69" spans="1:8" ht="15">
      <c r="A69" s="84" t="s">
        <v>210</v>
      </c>
      <c r="B69" s="86" t="s">
        <v>211</v>
      </c>
      <c r="C69" s="188">
        <v>2</v>
      </c>
      <c r="D69" s="187">
        <v>1</v>
      </c>
      <c r="E69" s="192" t="s">
        <v>79</v>
      </c>
      <c r="F69" s="87" t="s">
        <v>216</v>
      </c>
      <c r="G69" s="188">
        <v>20</v>
      </c>
      <c r="H69" s="187">
        <v>45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1193</v>
      </c>
      <c r="H71" s="567">
        <f>H59+H60+H61+H69+H70</f>
        <v>1455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100</v>
      </c>
      <c r="D75" s="187">
        <v>63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102</v>
      </c>
      <c r="D76" s="567">
        <f>SUM(D68:D75)</f>
        <v>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1193</v>
      </c>
      <c r="H79" s="569">
        <f>H71+H73+H75+H77</f>
        <v>1455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88</v>
      </c>
      <c r="D89" s="187">
        <v>408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88</v>
      </c>
      <c r="D92" s="567">
        <f>SUM(D88:D91)</f>
        <v>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1921</v>
      </c>
      <c r="D94" s="571">
        <f>D65+D76+D85+D92+D93</f>
        <v>2203</v>
      </c>
      <c r="E94" s="218"/>
      <c r="F94" s="219"/>
      <c r="G94" s="593"/>
      <c r="H94" s="594"/>
      <c r="M94" s="92"/>
    </row>
    <row r="95" spans="1:8" ht="30.75" thickBot="1">
      <c r="A95" s="474" t="s">
        <v>265</v>
      </c>
      <c r="B95" s="475" t="s">
        <v>266</v>
      </c>
      <c r="C95" s="572">
        <f>C94+C56</f>
        <v>22569</v>
      </c>
      <c r="D95" s="573">
        <f>D94+D56</f>
        <v>22852</v>
      </c>
      <c r="E95" s="220" t="s">
        <v>916</v>
      </c>
      <c r="F95" s="476" t="s">
        <v>268</v>
      </c>
      <c r="G95" s="572">
        <f>G37+G40+G56+G79</f>
        <v>22569</v>
      </c>
      <c r="H95" s="573">
        <f>H37+H40+H56+H79</f>
        <v>22852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44413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Георги Илиев Налбантски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7" sqref="D1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</v>
      </c>
      <c r="D12" s="308">
        <v>9</v>
      </c>
      <c r="E12" s="185" t="s">
        <v>277</v>
      </c>
      <c r="F12" s="231" t="s">
        <v>278</v>
      </c>
      <c r="G12" s="307"/>
      <c r="H12" s="308">
        <v>96</v>
      </c>
    </row>
    <row r="13" spans="1:8" ht="15">
      <c r="A13" s="185" t="s">
        <v>279</v>
      </c>
      <c r="B13" s="181" t="s">
        <v>280</v>
      </c>
      <c r="C13" s="307">
        <v>84</v>
      </c>
      <c r="D13" s="308">
        <v>95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>
        <v>119</v>
      </c>
      <c r="H14" s="308">
        <v>102</v>
      </c>
    </row>
    <row r="15" spans="1:8" ht="15">
      <c r="A15" s="185" t="s">
        <v>287</v>
      </c>
      <c r="B15" s="181" t="s">
        <v>288</v>
      </c>
      <c r="C15" s="307">
        <v>44</v>
      </c>
      <c r="D15" s="308">
        <v>97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7</v>
      </c>
      <c r="D16" s="308">
        <v>12</v>
      </c>
      <c r="E16" s="227" t="s">
        <v>52</v>
      </c>
      <c r="F16" s="255" t="s">
        <v>292</v>
      </c>
      <c r="G16" s="597">
        <f>SUM(G12:G15)</f>
        <v>119</v>
      </c>
      <c r="H16" s="598">
        <f>SUM(H12:H15)</f>
        <v>198</v>
      </c>
    </row>
    <row r="17" spans="1:8" ht="30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</v>
      </c>
      <c r="D19" s="308">
        <v>76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140</v>
      </c>
      <c r="D22" s="598">
        <f>SUM(D12:D18)+D19</f>
        <v>290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140</v>
      </c>
      <c r="D31" s="604">
        <f>D29+D22</f>
        <v>290</v>
      </c>
      <c r="E31" s="242" t="s">
        <v>800</v>
      </c>
      <c r="F31" s="257" t="s">
        <v>331</v>
      </c>
      <c r="G31" s="244">
        <f>G16+G18+G27</f>
        <v>119</v>
      </c>
      <c r="H31" s="245">
        <f>H16+H18+H27</f>
        <v>198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21</v>
      </c>
      <c r="H33" s="598">
        <f>IF((D31-H31)&gt;0,D31-H31,0)</f>
        <v>92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140</v>
      </c>
      <c r="D36" s="606">
        <f>D31-D34+D35</f>
        <v>290</v>
      </c>
      <c r="E36" s="253" t="s">
        <v>346</v>
      </c>
      <c r="F36" s="247" t="s">
        <v>347</v>
      </c>
      <c r="G36" s="258">
        <f>G35-G34+G31</f>
        <v>119</v>
      </c>
      <c r="H36" s="259">
        <f>H35-H34+H31</f>
        <v>198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21</v>
      </c>
      <c r="H37" s="245">
        <f>IF((D36-H36)&gt;0,D36-H36,0)</f>
        <v>92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21</v>
      </c>
      <c r="H42" s="235">
        <f>IF(H37&gt;0,IF(D38+H37&lt;0,0,D38+H37),IF(D37-D38&lt;0,D38-D37,0))</f>
        <v>92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21</v>
      </c>
      <c r="H44" s="259">
        <f>IF(D42=0,IF(H42-H43&gt;0,H42-H43+D43,0),IF(D42-D43&lt;0,D43-D42+H43,0))</f>
        <v>92</v>
      </c>
    </row>
    <row r="45" spans="1:8" ht="15.75" thickBot="1">
      <c r="A45" s="261" t="s">
        <v>371</v>
      </c>
      <c r="B45" s="262" t="s">
        <v>372</v>
      </c>
      <c r="C45" s="599">
        <f>C36+C38+C42</f>
        <v>140</v>
      </c>
      <c r="D45" s="600">
        <f>D36+D38+D42</f>
        <v>290</v>
      </c>
      <c r="E45" s="261" t="s">
        <v>373</v>
      </c>
      <c r="F45" s="263" t="s">
        <v>374</v>
      </c>
      <c r="G45" s="599">
        <f>G42+G36</f>
        <v>140</v>
      </c>
      <c r="H45" s="600">
        <f>H42+H36</f>
        <v>290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44413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Георги Илиев Налбантски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32">
      <selection activeCell="E52" sqref="E5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142</v>
      </c>
      <c r="D11" s="187">
        <v>262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-45</v>
      </c>
      <c r="D12" s="187">
        <v>-70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-48</v>
      </c>
      <c r="D14" s="187">
        <v>-98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-344</v>
      </c>
      <c r="D15" s="187">
        <v>-159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-296</v>
      </c>
      <c r="D21" s="628">
        <f>SUM(D11:D20)</f>
        <v>-67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-25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-25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-321</v>
      </c>
      <c r="D44" s="298">
        <f>D43+D33+D21</f>
        <v>-67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409</v>
      </c>
      <c r="D45" s="300">
        <v>287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88</v>
      </c>
      <c r="D46" s="302">
        <f>D45+D44</f>
        <v>220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88</v>
      </c>
      <c r="D47" s="289">
        <v>220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44413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72" t="str">
        <f>Начална!B17</f>
        <v>Георги Илиев Налбантски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7">
      <selection activeCell="E25" sqref="E2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0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423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3318</v>
      </c>
      <c r="J13" s="553">
        <f>'1-Баланс'!H30+'1-Баланс'!H33</f>
        <v>-2363</v>
      </c>
      <c r="K13" s="554"/>
      <c r="L13" s="553">
        <f>SUM(C13:K13)</f>
        <v>21579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1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423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3318</v>
      </c>
      <c r="J17" s="622">
        <f t="shared" si="2"/>
        <v>-2545</v>
      </c>
      <c r="K17" s="622">
        <f t="shared" si="2"/>
        <v>0</v>
      </c>
      <c r="L17" s="553">
        <f t="shared" si="1"/>
        <v>21397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-21</v>
      </c>
      <c r="K18" s="554"/>
      <c r="L18" s="553">
        <f t="shared" si="1"/>
        <v>-21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423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3318</v>
      </c>
      <c r="J31" s="622">
        <f t="shared" si="6"/>
        <v>-2566</v>
      </c>
      <c r="K31" s="622">
        <f t="shared" si="6"/>
        <v>0</v>
      </c>
      <c r="L31" s="553">
        <f t="shared" si="1"/>
        <v>21376</v>
      </c>
      <c r="M31" s="623">
        <f t="shared" si="6"/>
        <v>0</v>
      </c>
      <c r="N31" s="157"/>
    </row>
    <row r="32" spans="1:14" ht="30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0.7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.7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423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3318</v>
      </c>
      <c r="J34" s="556">
        <f t="shared" si="7"/>
        <v>-2566</v>
      </c>
      <c r="K34" s="556">
        <f t="shared" si="7"/>
        <v>0</v>
      </c>
      <c r="L34" s="620">
        <f t="shared" si="1"/>
        <v>21376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44413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72" t="str">
        <f>Начална!B17</f>
        <v>Георги Илиев Налбантски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M17" sqref="M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19</v>
      </c>
      <c r="E16" s="319"/>
      <c r="F16" s="319">
        <v>15</v>
      </c>
      <c r="G16" s="320">
        <f t="shared" si="2"/>
        <v>4</v>
      </c>
      <c r="H16" s="319"/>
      <c r="I16" s="319"/>
      <c r="J16" s="320">
        <f t="shared" si="3"/>
        <v>4</v>
      </c>
      <c r="K16" s="319">
        <v>15</v>
      </c>
      <c r="L16" s="319">
        <v>1</v>
      </c>
      <c r="M16" s="319">
        <v>15</v>
      </c>
      <c r="N16" s="320">
        <f t="shared" si="4"/>
        <v>1</v>
      </c>
      <c r="O16" s="319"/>
      <c r="P16" s="319"/>
      <c r="Q16" s="320">
        <f t="shared" si="0"/>
        <v>1</v>
      </c>
      <c r="R16" s="331">
        <f t="shared" si="1"/>
        <v>3</v>
      </c>
    </row>
    <row r="17" spans="1:18" s="145" customFormat="1" ht="30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1261</v>
      </c>
      <c r="E19" s="321">
        <f>SUM(E11:E18)</f>
        <v>0</v>
      </c>
      <c r="F19" s="321">
        <f>SUM(F11:F18)</f>
        <v>15</v>
      </c>
      <c r="G19" s="320">
        <f t="shared" si="2"/>
        <v>1246</v>
      </c>
      <c r="H19" s="321">
        <f>SUM(H11:H18)</f>
        <v>0</v>
      </c>
      <c r="I19" s="321">
        <f>SUM(I11:I18)</f>
        <v>0</v>
      </c>
      <c r="J19" s="320">
        <f t="shared" si="3"/>
        <v>1246</v>
      </c>
      <c r="K19" s="321">
        <f>SUM(K11:K18)</f>
        <v>15</v>
      </c>
      <c r="L19" s="321">
        <f>SUM(L11:L18)</f>
        <v>1</v>
      </c>
      <c r="M19" s="321">
        <f>SUM(M11:M18)</f>
        <v>15</v>
      </c>
      <c r="N19" s="320">
        <f t="shared" si="4"/>
        <v>1</v>
      </c>
      <c r="O19" s="321">
        <f>SUM(O11:O18)</f>
        <v>0</v>
      </c>
      <c r="P19" s="321">
        <f>SUM(P11:P18)</f>
        <v>0</v>
      </c>
      <c r="Q19" s="320">
        <f t="shared" si="0"/>
        <v>1</v>
      </c>
      <c r="R19" s="331">
        <f t="shared" si="1"/>
        <v>1245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19372</v>
      </c>
      <c r="E20" s="319"/>
      <c r="F20" s="319"/>
      <c r="G20" s="320">
        <f t="shared" si="2"/>
        <v>19372</v>
      </c>
      <c r="H20" s="319">
        <v>52</v>
      </c>
      <c r="I20" s="319">
        <v>25</v>
      </c>
      <c r="J20" s="320">
        <f t="shared" si="3"/>
        <v>19399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19399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20637</v>
      </c>
      <c r="E42" s="340">
        <f>E19+E20+E21+E27+E40+E41</f>
        <v>0</v>
      </c>
      <c r="F42" s="340">
        <f aca="true" t="shared" si="11" ref="F42:R42">F19+F20+F21+F27+F40+F41</f>
        <v>15</v>
      </c>
      <c r="G42" s="340">
        <f t="shared" si="11"/>
        <v>20622</v>
      </c>
      <c r="H42" s="340">
        <f t="shared" si="11"/>
        <v>52</v>
      </c>
      <c r="I42" s="340">
        <f t="shared" si="11"/>
        <v>25</v>
      </c>
      <c r="J42" s="340">
        <f t="shared" si="11"/>
        <v>20649</v>
      </c>
      <c r="K42" s="340">
        <f t="shared" si="11"/>
        <v>15</v>
      </c>
      <c r="L42" s="340">
        <f t="shared" si="11"/>
        <v>1</v>
      </c>
      <c r="M42" s="340">
        <f t="shared" si="11"/>
        <v>15</v>
      </c>
      <c r="N42" s="340">
        <f t="shared" si="11"/>
        <v>1</v>
      </c>
      <c r="O42" s="340">
        <f t="shared" si="11"/>
        <v>0</v>
      </c>
      <c r="P42" s="340">
        <f t="shared" si="11"/>
        <v>0</v>
      </c>
      <c r="Q42" s="340">
        <f t="shared" si="11"/>
        <v>1</v>
      </c>
      <c r="R42" s="341">
        <f t="shared" si="11"/>
        <v>20648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44413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72" t="str">
        <f>Начална!B17</f>
        <v>Георги Илиев Налбантски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6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100</v>
      </c>
      <c r="D40" s="353">
        <f>SUM(D41:D44)</f>
        <v>100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100</v>
      </c>
      <c r="D44" s="359">
        <v>100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102</v>
      </c>
      <c r="D45" s="429">
        <f>D26+D30+D31+D33+D32+D34+D35+D40</f>
        <v>102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102</v>
      </c>
      <c r="D46" s="435">
        <f>D45+D23+D21+D11</f>
        <v>102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1173</v>
      </c>
      <c r="D87" s="125">
        <f>SUM(D88:D92)+D96</f>
        <v>1173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1162</v>
      </c>
      <c r="D89" s="188">
        <v>1162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</v>
      </c>
      <c r="D92" s="129">
        <f>SUM(D93:D95)</f>
        <v>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</v>
      </c>
      <c r="D95" s="188">
        <v>4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20</v>
      </c>
      <c r="D97" s="188">
        <v>20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1193</v>
      </c>
      <c r="D98" s="424">
        <f>D87+D82+D77+D73+D97</f>
        <v>1193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1193</v>
      </c>
      <c r="D99" s="418">
        <f>D98+D70+D68</f>
        <v>1193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44413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Георги Илиев Налбантски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44413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Начална!B17</f>
        <v>Георги Илиев Налбантски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22569</v>
      </c>
      <c r="D6" s="644">
        <f aca="true" t="shared" si="0" ref="D6:D15">C6-E6</f>
        <v>0</v>
      </c>
      <c r="E6" s="643">
        <f>'1-Баланс'!G95</f>
        <v>22569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21376</v>
      </c>
      <c r="D7" s="644">
        <f t="shared" si="0"/>
        <v>1648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-21</v>
      </c>
      <c r="D8" s="644">
        <f t="shared" si="0"/>
        <v>0</v>
      </c>
      <c r="E8" s="643">
        <f>ABS('2-Отчет за доходите'!C44)-ABS('2-Отчет за доходите'!G44)</f>
        <v>-21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408</v>
      </c>
      <c r="D9" s="644">
        <f t="shared" si="0"/>
        <v>-1</v>
      </c>
      <c r="E9" s="643">
        <f>'3-Отчет за паричния поток'!C45</f>
        <v>409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88</v>
      </c>
      <c r="D10" s="644">
        <f t="shared" si="0"/>
        <v>0</v>
      </c>
      <c r="E10" s="643">
        <f>'3-Отчет за паричния поток'!C46</f>
        <v>88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21376</v>
      </c>
      <c r="D11" s="644">
        <f t="shared" si="0"/>
        <v>0</v>
      </c>
      <c r="E11" s="643">
        <f>'4-Отчет за собствения капитал'!L34</f>
        <v>21376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2021-01-20T13:07:54Z</cp:lastPrinted>
  <dcterms:created xsi:type="dcterms:W3CDTF">2006-09-16T00:00:00Z</dcterms:created>
  <dcterms:modified xsi:type="dcterms:W3CDTF">2021-08-04T09:45:26Z</dcterms:modified>
  <cp:category/>
  <cp:version/>
  <cp:contentType/>
  <cp:contentStatus/>
</cp:coreProperties>
</file>