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<sst xmlns="http://schemas.openxmlformats.org/spreadsheetml/2006/main" count="4294" uniqueCount="999">
  <si>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</si>
  <si>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</si>
  <si>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</si>
  <si>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</si>
  <si>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</si>
  <si>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</si>
  <si>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</si>
  <si>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</si>
  <si>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</si>
  <si>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</si>
  <si>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</si>
  <si>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</si>
  <si>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</si>
  <si>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</si>
  <si>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</si>
  <si>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</si>
  <si>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</si>
  <si>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</si>
  <si>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</si>
  <si>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</si>
  <si>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</si>
  <si>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</si>
  <si>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</si>
  <si>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</si>
  <si>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</si>
  <si>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</si>
  <si>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</si>
  <si>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</si>
  <si>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</si>
  <si>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</si>
  <si>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</si>
  <si>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</si>
  <si>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</si>
  <si>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</si>
  <si>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</si>
  <si>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</si>
  <si>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</si>
  <si>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</si>
  <si>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</si>
  <si>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</si>
  <si>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</si>
  <si>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</si>
  <si>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</si>
  <si>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</si>
  <si>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</si>
  <si>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</si>
  <si>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</si>
  <si>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</si>
  <si>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</si>
  <si>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</si>
  <si>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</si>
  <si>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</si>
  <si>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</si>
  <si>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</si>
  <si>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</si>
  <si>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</si>
  <si>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</si>
  <si>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</si>
  <si>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</si>
  <si>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</si>
  <si>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</si>
  <si>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</si>
  <si>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</si>
  <si>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</si>
  <si>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</si>
  <si>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</si>
  <si>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</si>
  <si>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</si>
  <si>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</si>
  <si>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</si>
  <si>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</si>
  <si>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</si>
  <si>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</si>
  <si>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</si>
  <si>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</si>
  <si>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</si>
  <si>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</si>
  <si>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</si>
  <si>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</si>
  <si>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</si>
  <si>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</si>
  <si>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</si>
  <si>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</si>
  <si>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</si>
  <si>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</si>
  <si>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</si>
  <si>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</si>
  <si>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</si>
  <si>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</si>
  <si>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</si>
  <si>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</si>
  <si>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</si>
  <si>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</si>
  <si>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</si>
  <si>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</si>
  <si>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</si>
  <si>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</si>
  <si>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</si>
  <si>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</si>
  <si>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</si>
  <si>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</si>
  <si>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</si>
  <si>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</si>
  <si>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</si>
  <si>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</si>
  <si>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</si>
  <si>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</si>
  <si>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</si>
  <si>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</si>
  <si>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</si>
  <si>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</si>
  <si>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</si>
  <si>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</si>
  <si>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</si>
  <si>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</si>
  <si>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</si>
  <si>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</si>
  <si>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</si>
  <si>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</si>
  <si>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</si>
  <si>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</si>
  <si>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</si>
  <si>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</si>
  <si>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</si>
  <si>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</si>
  <si>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</si>
  <si>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</si>
  <si>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</si>
  <si>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</si>
  <si>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</si>
  <si>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</si>
  <si>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</si>
  <si>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</si>
  <si>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</si>
  <si>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</si>
  <si>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</si>
  <si>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</si>
  <si>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</si>
  <si>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</si>
  <si>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</si>
  <si>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</si>
  <si>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</si>
  <si>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</si>
  <si>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</si>
  <si>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</si>
  <si>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</si>
  <si>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</si>
  <si>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</si>
  <si>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</si>
  <si>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</si>
  <si>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</si>
  <si>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</si>
  <si>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</si>
  <si>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</si>
  <si>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</si>
  <si>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</si>
  <si>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</si>
  <si>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</si>
  <si>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</si>
  <si>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</si>
  <si>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</si>
  <si>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</si>
  <si>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</si>
  <si>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</si>
  <si>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</si>
  <si>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</si>
  <si>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</si>
  <si>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</si>
  <si>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</si>
  <si>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</si>
  <si>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</si>
  <si>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</si>
  <si>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</si>
  <si>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</si>
  <si>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</si>
  <si>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</si>
  <si>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</si>
  <si>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</si>
  <si>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</si>
  <si>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</si>
  <si>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</si>
  <si>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</si>
  <si>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</si>
  <si>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</si>
  <si>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</si>
  <si>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</si>
  <si>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</si>
  <si>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</si>
  <si>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</si>
  <si>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</si>
  <si>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</si>
  <si>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</si>
  <si>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</si>
  <si>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</si>
  <si>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</si>
  <si>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</si>
  <si>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</si>
  <si>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</si>
  <si>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</si>
  <si>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</si>
  <si>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</si>
  <si>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</si>
  <si>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</si>
  <si>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</si>
  <si>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</si>
  <si>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</si>
  <si>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</si>
  <si>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</si>
  <si>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</si>
  <si>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</si>
  <si>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</si>
  <si>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</si>
  <si>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</si>
  <si>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</si>
  <si>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</si>
  <si>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</si>
  <si>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</si>
  <si>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</si>
  <si>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</si>
  <si>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</si>
  <si>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</si>
  <si>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</si>
  <si>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</si>
  <si>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</si>
  <si>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</si>
  <si>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</si>
  <si>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</si>
  <si>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</si>
  <si>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</si>
  <si>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</si>
  <si>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</si>
  <si>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</si>
  <si>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</si>
  <si>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</si>
  <si>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</si>
  <si>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</si>
  <si>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</si>
  <si>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</si>
  <si>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</si>
  <si>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</si>
  <si>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</si>
  <si>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</si>
  <si>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</si>
  <si>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</si>
  <si>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</si>
  <si>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</si>
  <si>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</si>
  <si>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</si>
  <si>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</si>
  <si>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</si>
  <si>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</si>
  <si>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</si>
  <si>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</si>
  <si>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</si>
  <si>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</si>
  <si>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</si>
  <si>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</si>
  <si>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</si>
  <si>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</si>
  <si>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</si>
  <si>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</si>
  <si>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</si>
  <si>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</si>
  <si>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</si>
  <si>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</si>
  <si>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</si>
  <si>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</si>
  <si>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</si>
  <si>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</si>
  <si>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</si>
  <si>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</si>
  <si>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</si>
  <si>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</si>
  <si>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</si>
  <si>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</si>
  <si>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</si>
  <si>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</si>
  <si>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</si>
  <si>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</si>
  <si>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</si>
  <si>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</si>
  <si>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</si>
  <si>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</si>
  <si>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</si>
  <si>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</si>
  <si>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</si>
  <si>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</si>
  <si>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</si>
  <si>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</si>
  <si>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</si>
  <si>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</si>
  <si>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</si>
  <si>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</si>
  <si>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</si>
  <si>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</si>
  <si>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</si>
  <si>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</si>
  <si>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</si>
  <si>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</si>
  <si>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</si>
  <si>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</si>
  <si>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</si>
  <si>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</si>
  <si>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</si>
  <si>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</si>
  <si>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</si>
  <si>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</si>
  <si>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</si>
  <si>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</si>
  <si>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</si>
  <si>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</si>
  <si>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</si>
  <si>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</si>
  <si>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</si>
  <si>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</si>
  <si>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</si>
  <si>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</si>
  <si>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</si>
  <si>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</si>
  <si>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</si>
  <si>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</si>
  <si>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</si>
  <si>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</si>
  <si>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</si>
  <si>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</si>
  <si>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</si>
  <si>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</si>
  <si>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</si>
  <si>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</si>
  <si>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</si>
  <si>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</si>
  <si>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</si>
  <si>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</si>
  <si>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</si>
  <si>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</si>
  <si>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</si>
  <si>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</si>
  <si>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</si>
  <si>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</si>
  <si>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</si>
  <si>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</si>
  <si>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</si>
  <si>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</si>
  <si>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</si>
  <si>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</si>
  <si>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</si>
  <si>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</si>
  <si>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</si>
  <si>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</si>
  <si>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</si>
  <si>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</si>
  <si>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</si>
  <si>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</si>
  <si>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</si>
  <si>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</si>
  <si>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</si>
  <si>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</si>
  <si>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</si>
  <si>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</si>
  <si>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</si>
  <si>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</si>
  <si>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</si>
  <si>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</si>
  <si>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</si>
  <si>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</si>
  <si>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</si>
  <si>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</si>
  <si>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</si>
  <si>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</si>
  <si>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</si>
  <si>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</si>
  <si>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</si>
  <si>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</si>
  <si>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</si>
  <si>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</si>
  <si>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</si>
  <si>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</si>
  <si>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</si>
  <si>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</si>
  <si>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</si>
  <si>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</si>
  <si>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</si>
  <si>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</si>
  <si>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</si>
  <si>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</si>
  <si>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</si>
  <si>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</si>
  <si>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</si>
  <si>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</si>
  <si>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</si>
  <si>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</si>
  <si>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</si>
  <si>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</si>
  <si>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</si>
  <si>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</si>
  <si>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</si>
  <si>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</si>
  <si>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</si>
  <si>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</si>
  <si>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</si>
  <si>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</si>
  <si>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</si>
  <si>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</si>
  <si>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</si>
  <si>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</si>
  <si>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</si>
  <si>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</si>
  <si>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</si>
  <si>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</si>
  <si>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</si>
  <si>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</si>
  <si>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</si>
  <si>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</si>
  <si>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</si>
  <si>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</si>
  <si>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</si>
  <si>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</si>
  <si>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</si>
  <si>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</si>
  <si>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</si>
  <si>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</si>
  <si>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</si>
  <si>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</si>
  <si>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</si>
  <si>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</si>
  <si>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</si>
  <si>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</si>
  <si>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</si>
  <si>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</si>
  <si>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</si>
  <si>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</si>
  <si>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</si>
  <si>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</si>
  <si>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</si>
  <si>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</si>
  <si>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</si>
  <si>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</si>
  <si>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</si>
  <si>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</si>
  <si>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</si>
  <si>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</si>
  <si>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</si>
  <si>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</si>
  <si>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</si>
  <si>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</si>
  <si>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</si>
  <si>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</si>
  <si>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</si>
  <si>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</si>
  <si>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</si>
  <si>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</si>
  <si>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</si>
  <si>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</si>
  <si>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</si>
  <si>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</si>
  <si>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</si>
  <si>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</si>
  <si>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</si>
  <si>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</si>
  <si>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</si>
  <si>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</si>
  <si>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</si>
  <si>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</si>
  <si>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</si>
  <si>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</si>
  <si>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</si>
  <si>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</si>
  <si>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</si>
  <si>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</si>
  <si>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</si>
  <si>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</si>
  <si>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</si>
  <si>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</si>
  <si>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</si>
  <si>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</si>
  <si>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</si>
  <si>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</si>
  <si>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</si>
  <si>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</si>
  <si>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</si>
  <si>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</si>
  <si>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</si>
  <si>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</si>
  <si>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</si>
  <si>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</si>
  <si>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</si>
  <si>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</si>
  <si>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</si>
  <si>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</si>
  <si>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</si>
  <si>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</si>
  <si>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</si>
  <si>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</si>
  <si>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</si>
  <si>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</si>
  <si>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</si>
  <si>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</si>
  <si>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</si>
  <si>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</si>
  <si>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</si>
  <si>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</si>
  <si>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</si>
  <si>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</si>
  <si>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</si>
  <si>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</si>
  <si>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</si>
  <si>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</si>
  <si>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</si>
  <si>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</si>
  <si>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</si>
  <si>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</si>
  <si>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</si>
  <si>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</si>
  <si>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</si>
  <si>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</si>
  <si>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</si>
  <si>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</si>
  <si>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</si>
  <si>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</si>
  <si>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</si>
  <si>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</si>
  <si>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</si>
  <si>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</si>
  <si>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</si>
  <si>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</si>
  <si>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</si>
  <si>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</si>
  <si>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</si>
  <si>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</si>
  <si>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</si>
  <si>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</si>
  <si>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</si>
  <si>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</si>
  <si>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</si>
  <si>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</si>
  <si>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</si>
  <si>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</si>
  <si>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</si>
  <si>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</si>
  <si>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</si>
  <si>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</si>
  <si>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</si>
  <si>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</si>
  <si>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</si>
  <si>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</si>
  <si>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</si>
  <si>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</si>
  <si>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</si>
  <si>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</si>
  <si>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</si>
  <si>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</si>
  <si>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</si>
  <si>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</si>
  <si>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</si>
  <si>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</si>
  <si>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</si>
  <si>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</si>
  <si>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</si>
  <si>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</si>
  <si>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</si>
  <si>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</si>
  <si>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</si>
  <si>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</si>
  <si>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</si>
  <si>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</si>
  <si>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</si>
  <si>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</si>
  <si>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</si>
  <si>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</si>
  <si>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</si>
  <si>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</si>
  <si>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</si>
  <si>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</si>
  <si>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</si>
  <si>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</si>
  <si>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</si>
  <si>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</si>
  <si>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</si>
  <si>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</si>
  <si>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</si>
  <si>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</si>
  <si>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</si>
  <si>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</si>
  <si>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</si>
  <si>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</si>
  <si>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</si>
  <si>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</si>
  <si>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</si>
  <si>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</si>
  <si>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</si>
  <si>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</si>
  <si>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</si>
  <si>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</si>
  <si>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</si>
  <si>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</si>
  <si>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</si>
  <si>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</si>
  <si>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</si>
  <si>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</si>
  <si>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</si>
  <si>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</si>
  <si>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</si>
  <si>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</si>
  <si>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</si>
  <si>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</si>
  <si>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</si>
  <si>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</si>
  <si>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</si>
  <si>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</si>
  <si>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</si>
  <si>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</si>
  <si>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</si>
  <si>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</si>
  <si>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</si>
  <si>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</si>
  <si>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</si>
  <si>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</si>
  <si>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</si>
  <si>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</si>
  <si>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</si>
  <si>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</si>
  <si>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</si>
  <si>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</si>
  <si>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</si>
  <si>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</si>
  <si>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</si>
  <si>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</si>
  <si>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</si>
  <si>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</si>
  <si>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</si>
  <si>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</si>
  <si>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</si>
  <si>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</si>
  <si>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</si>
  <si>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</si>
  <si>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</si>
  <si>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</si>
  <si>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</si>
  <si>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</si>
  <si>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</si>
  <si>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</si>
  <si>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</si>
  <si>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</si>
  <si>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</si>
  <si>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</si>
  <si>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</si>
  <si>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</si>
  <si>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</si>
  <si>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</si>
  <si>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</si>
  <si>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</si>
  <si>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</si>
  <si>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</si>
  <si>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</si>
  <si>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</si>
  <si>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</si>
  <si>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</si>
  <si>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</si>
  <si>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</si>
  <si>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</si>
  <si>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</si>
  <si>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</si>
  <si>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</si>
  <si>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</si>
  <si>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</si>
  <si>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</si>
  <si>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</si>
  <si>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</si>
  <si>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</si>
  <si>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</si>
  <si>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</si>
  <si>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</si>
  <si>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</si>
  <si>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</si>
  <si>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</si>
  <si>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</si>
  <si>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</si>
  <si>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</si>
  <si>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</si>
  <si>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</si>
  <si>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</si>
  <si>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</si>
  <si>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</si>
  <si>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</si>
  <si>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</si>
  <si>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</si>
  <si>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</si>
  <si>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</si>
  <si>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</si>
  <si>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</si>
  <si>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</si>
  <si>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</si>
  <si>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</si>
  <si>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</si>
  <si>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</si>
  <si>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</si>
  <si>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</si>
  <si>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</si>
  <si>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</si>
  <si>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</si>
  <si>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</si>
  <si>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</si>
  <si>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</si>
  <si>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</si>
  <si>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</si>
  <si>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</si>
  <si>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</si>
  <si>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</si>
  <si>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</si>
  <si>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</si>
  <si>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</si>
  <si>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</si>
  <si>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</si>
  <si>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</si>
  <si>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</si>
  <si>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</si>
  <si>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</si>
  <si>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</si>
  <si>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</si>
  <si>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</si>
  <si>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</si>
  <si>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</si>
  <si>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</si>
  <si>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</si>
  <si>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</si>
  <si>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</si>
  <si>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</si>
  <si>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</si>
  <si>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</si>
  <si>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</si>
  <si>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</si>
  <si>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</si>
  <si>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</si>
  <si>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</si>
  <si>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</si>
  <si>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</si>
  <si>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</si>
  <si>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</si>
  <si>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</si>
  <si>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</si>
  <si>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</si>
  <si>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</si>
  <si>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</si>
  <si>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</si>
  <si>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</si>
  <si>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</si>
  <si>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</si>
  <si>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</si>
  <si>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</si>
  <si>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</si>
  <si>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</si>
  <si>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</si>
  <si>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</si>
  <si>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</si>
  <si>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</si>
  <si>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</si>
  <si>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</si>
  <si>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</si>
  <si>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</si>
  <si>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</si>
  <si>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</si>
  <si>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</si>
  <si>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</si>
  <si>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</si>
  <si>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</si>
  <si>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</si>
  <si>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</si>
  <si>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</si>
  <si>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</si>
  <si>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</si>
  <si>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</si>
  <si>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</si>
  <si>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</si>
  <si>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</si>
  <si>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</si>
  <si>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</si>
  <si>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</si>
  <si>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</si>
  <si>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</si>
  <si>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</si>
  <si>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</si>
  <si>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</si>
  <si>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</si>
  <si>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</si>
  <si>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</si>
  <si>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</si>
  <si>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</si>
  <si>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</si>
  <si>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</si>
  <si>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</si>
  <si>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</si>
  <si>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</si>
  <si>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</si>
  <si>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</si>
  <si>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</si>
  <si>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</si>
  <si>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</si>
  <si>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</si>
  <si>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</si>
  <si>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</si>
  <si>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</si>
  <si>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</si>
  <si>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</si>
  <si>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</si>
  <si>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</si>
  <si>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</si>
  <si>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</si>
  <si>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</si>
  <si>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</si>
  <si>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</si>
  <si>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</si>
  <si>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</si>
  <si>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</si>
  <si>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</si>
  <si>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</si>
  <si>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</si>
  <si>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</si>
  <si>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</si>
  <si>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</si>
  <si>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</si>
  <si>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</si>
  <si>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</si>
  <si>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</si>
  <si>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</si>
  <si>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</si>
  <si>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</si>
  <si>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</si>
  <si>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</si>
  <si>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</si>
  <si>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</si>
  <si>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</si>
  <si>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</si>
  <si>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</si>
  <si>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</si>
  <si>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</si>
  <si>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</si>
  <si>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</si>
  <si>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</si>
  <si>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</si>
  <si>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</si>
  <si>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</si>
  <si>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</si>
  <si>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</si>
  <si>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</si>
  <si>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</si>
  <si>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</si>
  <si>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</si>
  <si>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</si>
  <si>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</si>
  <si>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</si>
  <si>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</si>
  <si>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</si>
  <si>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</si>
  <si>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</si>
  <si>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</si>
  <si>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</si>
  <si>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</si>
  <si>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</si>
  <si>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</si>
  <si>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</si>
  <si>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</si>
  <si>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</si>
  <si>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</si>
  <si>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</si>
  <si>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</si>
  <si>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</si>
  <si>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</si>
  <si>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</si>
  <si>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</si>
  <si>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</si>
  <si>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</si>
  <si>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</si>
  <si>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</si>
  <si>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</si>
  <si>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</si>
  <si>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</si>
  <si>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</si>
  <si>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</si>
  <si>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</si>
  <si>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</si>
  <si>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</si>
  <si>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</si>
  <si>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</si>
  <si>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</si>
  <si>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</si>
  <si>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</si>
  <si>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</si>
  <si>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</si>
  <si>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</si>
  <si>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</si>
  <si>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</si>
  <si>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</si>
  <si>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</si>
  <si>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</si>
  <si>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</si>
  <si>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</si>
  <si>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</si>
  <si>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</si>
  <si>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</si>
  <si>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</si>
  <si>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</si>
  <si>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</si>
  <si>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</si>
  <si>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</si>
  <si>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</si>
  <si>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</si>
  <si>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</si>
  <si>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</si>
  <si>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</si>
  <si>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</si>
  <si>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</si>
  <si>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</si>
  <si>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</si>
  <si>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</si>
  <si>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</si>
  <si>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</si>
  <si>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</si>
  <si>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</si>
  <si>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</si>
  <si>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</si>
  <si>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</si>
  <si>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</si>
  <si>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</si>
  <si>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</si>
  <si>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</si>
  <si>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</si>
  <si>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</si>
  <si>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</si>
  <si>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</si>
  <si>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</si>
  <si>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</si>
  <si>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</si>
  <si>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</si>
  <si>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</si>
  <si>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</si>
  <si>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</si>
  <si>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</si>
  <si>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</si>
  <si>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</si>
  <si>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</si>
  <si>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</si>
  <si>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</si>
  <si>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</si>
  <si>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</si>
  <si>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</si>
  <si>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</si>
  <si>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</si>
  <si>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</si>
  <si>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</si>
  <si>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</si>
  <si>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</si>
  <si>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</si>
  <si>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</si>
  <si>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</si>
  <si>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</si>
  <si>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</si>
  <si>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</si>
  <si>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</si>
  <si>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</si>
  <si>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</si>
  <si>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</si>
  <si>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</si>
  <si>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</si>
  <si>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</si>
  <si>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</si>
  <si>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</si>
  <si>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</si>
  <si>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</si>
  <si>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</si>
  <si>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</si>
  <si>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</si>
  <si>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</si>
  <si>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</si>
  <si>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</si>
  <si>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</si>
  <si>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</si>
  <si>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</si>
  <si>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</si>
  <si>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</si>
  <si>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</si>
  <si>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</si>
  <si>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</si>
  <si>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</si>
  <si>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</si>
  <si>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</si>
  <si>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</si>
  <si>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</si>
  <si>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</si>
  <si>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</si>
  <si>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</si>
  <si>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</si>
  <si>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</si>
  <si>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 ул.П.Бояджиев №31</t>
  </si>
  <si>
    <t>086/813300</t>
  </si>
  <si>
    <t>086/821153</t>
  </si>
  <si>
    <t>marketing@orgtechnica.bg</t>
  </si>
  <si>
    <t>Гл.счетоводител</t>
  </si>
  <si>
    <t>В.Върбанов</t>
  </si>
  <si>
    <t>Я.Георгиева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</si>
</sst>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F18" sqref="F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44403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Я.Георгиева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2456</v>
      </c>
      <c r="D6" s="674">
        <f aca="true" t="shared" si="0" ref="D6:D15">C6-E6</f>
        <v>0</v>
      </c>
      <c r="E6" s="673">
        <f>'1-Баланс'!G95</f>
        <v>2456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1442</v>
      </c>
      <c r="D7" s="674">
        <f t="shared" si="0"/>
        <v>1144</v>
      </c>
      <c r="E7" s="673">
        <f>'1-Баланс'!G18</f>
        <v>298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-178</v>
      </c>
      <c r="D8" s="674">
        <f t="shared" si="0"/>
        <v>0</v>
      </c>
      <c r="E8" s="673">
        <f>ABS('2-Отчет за доходите'!C44)-ABS('2-Отчет за доходите'!G44)</f>
        <v>-178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16</v>
      </c>
      <c r="D9" s="674">
        <f t="shared" si="0"/>
        <v>0</v>
      </c>
      <c r="E9" s="673">
        <f>'3-Отчет за паричния поток'!C45</f>
        <v>16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47</v>
      </c>
      <c r="D10" s="674">
        <f t="shared" si="0"/>
        <v>0</v>
      </c>
      <c r="E10" s="673">
        <f>'3-Отчет за паричния поток'!C46</f>
        <v>47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1442</v>
      </c>
      <c r="D11" s="674">
        <f t="shared" si="0"/>
        <v>0</v>
      </c>
      <c r="E11" s="673">
        <f>'4-Отчет за собствения капитал'!L34</f>
        <v>1442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-0.29180327868852457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-0.12343966712898752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-0.1755424063116371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-0.0724755700325733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0.7788819875776397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1.5993723849372385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0.49372384937238495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0.049163179916317995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0.049163179916317995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0.3413542249580302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0.248371335504886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0.03866666666666667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0.7031900138696255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0.41286644951140067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0.0020804438280166435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0.03987240829346093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40.56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590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69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59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26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744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183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927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715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181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147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1043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280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93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425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1529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2456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205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1117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789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1322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-178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-178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1442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58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58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756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353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181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197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50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956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956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386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104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216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44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-10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777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21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28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805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805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805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564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610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17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627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178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627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178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178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178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815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-563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-247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7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45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38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205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205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205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205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1062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1062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-273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789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789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-273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-273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-178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273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-178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-178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1620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1620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-178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1442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1442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590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1726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1689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152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142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127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4426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94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94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4520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590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1726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1689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152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142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127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4426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94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94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4520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590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1726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1689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152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142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127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4426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94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94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4520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1654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1612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125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142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127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3660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94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94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3754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3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22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22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1657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1630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126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142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127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3682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94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94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3776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1657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1630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126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142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127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3682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94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94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3776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590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69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59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26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744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744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183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280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93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93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425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608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183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280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93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93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425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608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58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58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756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353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181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197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22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50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956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1014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58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58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757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353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181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197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22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50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957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1015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-1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-1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-1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-1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-1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590</v>
      </c>
      <c r="D12" s="196">
        <v>590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69</v>
      </c>
      <c r="D13" s="196">
        <v>72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59</v>
      </c>
      <c r="D14" s="196">
        <v>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26</v>
      </c>
      <c r="D15" s="196">
        <v>27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744</v>
      </c>
      <c r="D20" s="598">
        <f>SUM(D12:D19)</f>
        <v>766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205</v>
      </c>
      <c r="H21" s="196">
        <v>205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1117</v>
      </c>
      <c r="H22" s="614">
        <f>SUM(H23:H25)</f>
        <v>1390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789</v>
      </c>
      <c r="H25" s="196">
        <v>1062</v>
      </c>
    </row>
    <row r="26" spans="1:13" ht="15.75">
      <c r="A26" s="89" t="s">
        <v>75</v>
      </c>
      <c r="B26" s="91" t="s">
        <v>76</v>
      </c>
      <c r="C26" s="197"/>
      <c r="D26" s="196">
        <v>1</v>
      </c>
      <c r="E26" s="484" t="s">
        <v>77</v>
      </c>
      <c r="F26" s="95" t="s">
        <v>78</v>
      </c>
      <c r="G26" s="597">
        <f>G20+G21+G22</f>
        <v>1322</v>
      </c>
      <c r="H26" s="598">
        <f>H20+H21+H22</f>
        <v>1595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-178</v>
      </c>
      <c r="H33" s="196">
        <v>-273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-178</v>
      </c>
      <c r="H34" s="598">
        <f>H28+H32+H33</f>
        <v>-273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1442</v>
      </c>
      <c r="H37" s="600">
        <f>H26+H18+H34</f>
        <v>1620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58</v>
      </c>
      <c r="H52" s="196">
        <v>58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183</v>
      </c>
      <c r="D55" s="479">
        <v>183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927</v>
      </c>
      <c r="D56" s="602">
        <f>D20+D21+D22+D28+D33+D46+D52+D54+D55</f>
        <v>950</v>
      </c>
      <c r="E56" s="100" t="s">
        <v>850</v>
      </c>
      <c r="F56" s="99" t="s">
        <v>172</v>
      </c>
      <c r="G56" s="599">
        <f>G50+G52+G53+G54+G55</f>
        <v>58</v>
      </c>
      <c r="H56" s="600">
        <f>H50+H52+H53+H54+H55</f>
        <v>58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715</v>
      </c>
      <c r="D59" s="196">
        <v>739</v>
      </c>
      <c r="E59" s="201" t="s">
        <v>180</v>
      </c>
      <c r="F59" s="486" t="s">
        <v>181</v>
      </c>
      <c r="G59" s="197">
        <v>150</v>
      </c>
      <c r="H59" s="196">
        <v>150</v>
      </c>
    </row>
    <row r="60" spans="1:13" ht="15.75">
      <c r="A60" s="89" t="s">
        <v>178</v>
      </c>
      <c r="B60" s="91" t="s">
        <v>179</v>
      </c>
      <c r="C60" s="197">
        <v>181</v>
      </c>
      <c r="D60" s="196">
        <v>189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756</v>
      </c>
      <c r="H61" s="596">
        <f>SUM(H62:H68)</f>
        <v>680</v>
      </c>
    </row>
    <row r="62" spans="1:13" ht="15.75">
      <c r="A62" s="89" t="s">
        <v>186</v>
      </c>
      <c r="B62" s="94" t="s">
        <v>187</v>
      </c>
      <c r="C62" s="197">
        <v>147</v>
      </c>
      <c r="D62" s="196">
        <v>129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353</v>
      </c>
      <c r="H64" s="196">
        <v>408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1043</v>
      </c>
      <c r="D65" s="598">
        <f>SUM(D59:D64)</f>
        <v>1057</v>
      </c>
      <c r="E65" s="89" t="s">
        <v>201</v>
      </c>
      <c r="F65" s="93" t="s">
        <v>202</v>
      </c>
      <c r="G65" s="197">
        <v>181</v>
      </c>
      <c r="H65" s="196">
        <v>66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197</v>
      </c>
      <c r="H66" s="196">
        <v>179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22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6">
        <v>4</v>
      </c>
    </row>
    <row r="69" spans="1:8" ht="15.75">
      <c r="A69" s="89" t="s">
        <v>210</v>
      </c>
      <c r="B69" s="91" t="s">
        <v>211</v>
      </c>
      <c r="C69" s="197">
        <v>48</v>
      </c>
      <c r="D69" s="196">
        <v>52</v>
      </c>
      <c r="E69" s="201" t="s">
        <v>79</v>
      </c>
      <c r="F69" s="93" t="s">
        <v>216</v>
      </c>
      <c r="G69" s="197">
        <v>50</v>
      </c>
      <c r="H69" s="196">
        <v>17</v>
      </c>
    </row>
    <row r="70" spans="1:8" ht="15.75">
      <c r="A70" s="89" t="s">
        <v>214</v>
      </c>
      <c r="B70" s="91" t="s">
        <v>215</v>
      </c>
      <c r="C70" s="197"/>
      <c r="D70" s="196">
        <v>50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956</v>
      </c>
      <c r="H71" s="598">
        <f>H59+H60+H61+H69+H70</f>
        <v>847</v>
      </c>
    </row>
    <row r="72" spans="1:8" ht="15.75">
      <c r="A72" s="89" t="s">
        <v>221</v>
      </c>
      <c r="B72" s="91" t="s">
        <v>222</v>
      </c>
      <c r="C72" s="197">
        <v>280</v>
      </c>
      <c r="D72" s="196">
        <v>280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93</v>
      </c>
      <c r="D75" s="196">
        <v>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425</v>
      </c>
      <c r="D76" s="598">
        <f>SUM(D68:D75)</f>
        <v>488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956</v>
      </c>
      <c r="H79" s="600">
        <f>H71+H73+H75+H77</f>
        <v>847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47</v>
      </c>
      <c r="D89" s="196">
        <v>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14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1529</v>
      </c>
      <c r="D94" s="602">
        <f>D65+D76+D85+D92+D93</f>
        <v>1575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2456</v>
      </c>
      <c r="D95" s="604">
        <f>D94+D56</f>
        <v>2525</v>
      </c>
      <c r="E95" s="229" t="s">
        <v>942</v>
      </c>
      <c r="F95" s="489" t="s">
        <v>268</v>
      </c>
      <c r="G95" s="603">
        <f>G37+G40+G56+G79</f>
        <v>2456</v>
      </c>
      <c r="H95" s="604">
        <f>H37+H40+H56+H79</f>
        <v>2525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44403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Я.Георгиева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386</v>
      </c>
      <c r="D12" s="317">
        <v>716</v>
      </c>
      <c r="E12" s="194" t="s">
        <v>277</v>
      </c>
      <c r="F12" s="240" t="s">
        <v>278</v>
      </c>
      <c r="G12" s="316">
        <v>564</v>
      </c>
      <c r="H12" s="317">
        <v>1215</v>
      </c>
    </row>
    <row r="13" spans="1:8" ht="15.75">
      <c r="A13" s="194" t="s">
        <v>279</v>
      </c>
      <c r="B13" s="190" t="s">
        <v>280</v>
      </c>
      <c r="C13" s="316">
        <v>104</v>
      </c>
      <c r="D13" s="317">
        <v>141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22</v>
      </c>
      <c r="D14" s="317">
        <v>46</v>
      </c>
      <c r="E14" s="245" t="s">
        <v>285</v>
      </c>
      <c r="F14" s="240" t="s">
        <v>286</v>
      </c>
      <c r="G14" s="316">
        <v>19</v>
      </c>
      <c r="H14" s="317">
        <v>30</v>
      </c>
    </row>
    <row r="15" spans="1:8" ht="15.75">
      <c r="A15" s="194" t="s">
        <v>287</v>
      </c>
      <c r="B15" s="190" t="s">
        <v>288</v>
      </c>
      <c r="C15" s="316">
        <v>216</v>
      </c>
      <c r="D15" s="317">
        <v>300</v>
      </c>
      <c r="E15" s="245" t="s">
        <v>79</v>
      </c>
      <c r="F15" s="240" t="s">
        <v>289</v>
      </c>
      <c r="G15" s="316">
        <v>27</v>
      </c>
      <c r="H15" s="317">
        <v>31</v>
      </c>
    </row>
    <row r="16" spans="1:8" ht="15.75">
      <c r="A16" s="194" t="s">
        <v>290</v>
      </c>
      <c r="B16" s="190" t="s">
        <v>291</v>
      </c>
      <c r="C16" s="316">
        <v>44</v>
      </c>
      <c r="D16" s="317">
        <v>54</v>
      </c>
      <c r="E16" s="236" t="s">
        <v>52</v>
      </c>
      <c r="F16" s="264" t="s">
        <v>292</v>
      </c>
      <c r="G16" s="628">
        <f>SUM(G12:G15)</f>
        <v>610</v>
      </c>
      <c r="H16" s="629">
        <f>SUM(H12:H15)</f>
        <v>1276</v>
      </c>
    </row>
    <row r="17" spans="1:8" ht="31.5">
      <c r="A17" s="194" t="s">
        <v>293</v>
      </c>
      <c r="B17" s="190" t="s">
        <v>294</v>
      </c>
      <c r="C17" s="316">
        <v>5</v>
      </c>
      <c r="D17" s="317">
        <v>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-10</v>
      </c>
      <c r="D18" s="317">
        <v>179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>
        <v>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777</v>
      </c>
      <c r="D22" s="629">
        <f>SUM(D12:D18)+D19</f>
        <v>1463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>
        <v>3</v>
      </c>
      <c r="E25" s="194" t="s">
        <v>318</v>
      </c>
      <c r="F25" s="237" t="s">
        <v>319</v>
      </c>
      <c r="G25" s="316">
        <v>17</v>
      </c>
      <c r="H25" s="317">
        <v>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21</v>
      </c>
      <c r="D27" s="317">
        <v>11</v>
      </c>
      <c r="E27" s="236" t="s">
        <v>104</v>
      </c>
      <c r="F27" s="238" t="s">
        <v>326</v>
      </c>
      <c r="G27" s="628">
        <f>SUM(G22:G26)</f>
        <v>17</v>
      </c>
      <c r="H27" s="629">
        <f>SUM(H22:H26)</f>
        <v>7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28</v>
      </c>
      <c r="D29" s="629">
        <f>SUM(D25:D28)</f>
        <v>22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805</v>
      </c>
      <c r="D31" s="635">
        <f>D29+D22</f>
        <v>1485</v>
      </c>
      <c r="E31" s="251" t="s">
        <v>824</v>
      </c>
      <c r="F31" s="266" t="s">
        <v>331</v>
      </c>
      <c r="G31" s="253">
        <f>G16+G18+G27</f>
        <v>627</v>
      </c>
      <c r="H31" s="254">
        <f>H16+H18+H27</f>
        <v>1283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178</v>
      </c>
      <c r="H33" s="629">
        <f>IF((D31-H31)&gt;0,D31-H31,0)</f>
        <v>202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805</v>
      </c>
      <c r="D36" s="637">
        <f>D31-D34+D35</f>
        <v>1485</v>
      </c>
      <c r="E36" s="262" t="s">
        <v>346</v>
      </c>
      <c r="F36" s="256" t="s">
        <v>347</v>
      </c>
      <c r="G36" s="267">
        <f>G35-G34+G31</f>
        <v>627</v>
      </c>
      <c r="H36" s="268">
        <f>H35-H34+H31</f>
        <v>1283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178</v>
      </c>
      <c r="H37" s="254">
        <f>IF((D36-H36)&gt;0,D36-H36,0)</f>
        <v>202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178</v>
      </c>
      <c r="H42" s="244">
        <f>IF(H37&gt;0,IF(D38+H37&lt;0,0,D38+H37),IF(D37-D38&lt;0,D38-D37,0))</f>
        <v>202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178</v>
      </c>
      <c r="H44" s="268">
        <f>IF(D42=0,IF(H42-H43&gt;0,H42-H43+D43,0),IF(D42-D43&lt;0,D43-D42+H43,0))</f>
        <v>202</v>
      </c>
    </row>
    <row r="45" spans="1:8" ht="16.5" thickBot="1">
      <c r="A45" s="270" t="s">
        <v>371</v>
      </c>
      <c r="B45" s="271" t="s">
        <v>372</v>
      </c>
      <c r="C45" s="630">
        <f>C36+C38+C42</f>
        <v>805</v>
      </c>
      <c r="D45" s="631">
        <f>D36+D38+D42</f>
        <v>1485</v>
      </c>
      <c r="E45" s="270" t="s">
        <v>373</v>
      </c>
      <c r="F45" s="272" t="s">
        <v>374</v>
      </c>
      <c r="G45" s="630">
        <f>G42+G36</f>
        <v>805</v>
      </c>
      <c r="H45" s="631">
        <f>H42+H36</f>
        <v>1485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44403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Я.Георгиева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I46" sqref="I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815</v>
      </c>
      <c r="D11" s="196">
        <v>1468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-563</v>
      </c>
      <c r="D12" s="196">
        <v>-1025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-247</v>
      </c>
      <c r="D14" s="196">
        <v>-388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</v>
      </c>
      <c r="D21" s="659">
        <f>SUM(D11:D20)</f>
        <v>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7</v>
      </c>
      <c r="D24" s="196">
        <v>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</v>
      </c>
      <c r="D33" s="659">
        <f>SUM(D23:D32)</f>
        <v>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38</v>
      </c>
      <c r="D43" s="661">
        <f>SUM(D35:D42)</f>
        <v>-10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</v>
      </c>
      <c r="D44" s="307">
        <f>D43+D33+D21</f>
        <v>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</v>
      </c>
      <c r="D46" s="311">
        <f>D45+D44</f>
        <v>53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47</v>
      </c>
      <c r="D47" s="298">
        <v>53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44403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Я.Георгиева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997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Q30" sqref="Q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205</v>
      </c>
      <c r="F13" s="584">
        <f>'1-Баланс'!H23</f>
        <v>328</v>
      </c>
      <c r="G13" s="584">
        <f>'1-Баланс'!H24</f>
        <v>0</v>
      </c>
      <c r="H13" s="585">
        <v>1062</v>
      </c>
      <c r="I13" s="584">
        <f>'1-Баланс'!H29+'1-Баланс'!H32</f>
        <v>0</v>
      </c>
      <c r="J13" s="584">
        <f>'1-Баланс'!H30+'1-Баланс'!H33</f>
        <v>-273</v>
      </c>
      <c r="K13" s="585"/>
      <c r="L13" s="584">
        <f>SUM(C13:K13)</f>
        <v>1620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205</v>
      </c>
      <c r="F17" s="653">
        <f t="shared" si="2"/>
        <v>328</v>
      </c>
      <c r="G17" s="653">
        <f t="shared" si="2"/>
        <v>0</v>
      </c>
      <c r="H17" s="653">
        <f t="shared" si="2"/>
        <v>1062</v>
      </c>
      <c r="I17" s="653">
        <f t="shared" si="2"/>
        <v>0</v>
      </c>
      <c r="J17" s="653">
        <f t="shared" si="2"/>
        <v>-273</v>
      </c>
      <c r="K17" s="653">
        <f t="shared" si="2"/>
        <v>0</v>
      </c>
      <c r="L17" s="584">
        <f t="shared" si="1"/>
        <v>1620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-178</v>
      </c>
      <c r="K18" s="585"/>
      <c r="L18" s="584">
        <f t="shared" si="1"/>
        <v>-178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-273</v>
      </c>
      <c r="I22" s="316"/>
      <c r="J22" s="316">
        <v>273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205</v>
      </c>
      <c r="F31" s="653">
        <f t="shared" si="6"/>
        <v>328</v>
      </c>
      <c r="G31" s="653">
        <f t="shared" si="6"/>
        <v>0</v>
      </c>
      <c r="H31" s="653">
        <f t="shared" si="6"/>
        <v>789</v>
      </c>
      <c r="I31" s="653">
        <f t="shared" si="6"/>
        <v>0</v>
      </c>
      <c r="J31" s="653">
        <f t="shared" si="6"/>
        <v>-178</v>
      </c>
      <c r="K31" s="653">
        <f t="shared" si="6"/>
        <v>0</v>
      </c>
      <c r="L31" s="584">
        <f t="shared" si="1"/>
        <v>1442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205</v>
      </c>
      <c r="F34" s="587">
        <f t="shared" si="7"/>
        <v>328</v>
      </c>
      <c r="G34" s="587">
        <f t="shared" si="7"/>
        <v>0</v>
      </c>
      <c r="H34" s="587">
        <f t="shared" si="7"/>
        <v>789</v>
      </c>
      <c r="I34" s="587">
        <f t="shared" si="7"/>
        <v>0</v>
      </c>
      <c r="J34" s="587">
        <f t="shared" si="7"/>
        <v>-178</v>
      </c>
      <c r="K34" s="587">
        <f t="shared" si="7"/>
        <v>0</v>
      </c>
      <c r="L34" s="651">
        <f t="shared" si="1"/>
        <v>1442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44403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Я.Георгиева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A141" sqref="A14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44403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Я.Георгиева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Q37" sqref="Q3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590</v>
      </c>
      <c r="E11" s="328"/>
      <c r="F11" s="328"/>
      <c r="G11" s="329">
        <f>D11+E11-F11</f>
        <v>590</v>
      </c>
      <c r="H11" s="328"/>
      <c r="I11" s="328"/>
      <c r="J11" s="329">
        <f>G11+H11-I11</f>
        <v>590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590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1726</v>
      </c>
      <c r="E12" s="328"/>
      <c r="F12" s="328"/>
      <c r="G12" s="329">
        <f aca="true" t="shared" si="2" ref="G12:G41">D12+E12-F12</f>
        <v>1726</v>
      </c>
      <c r="H12" s="328"/>
      <c r="I12" s="328"/>
      <c r="J12" s="329">
        <f aca="true" t="shared" si="3" ref="J12:J41">G12+H12-I12</f>
        <v>1726</v>
      </c>
      <c r="K12" s="328">
        <v>1654</v>
      </c>
      <c r="L12" s="328">
        <v>3</v>
      </c>
      <c r="M12" s="328"/>
      <c r="N12" s="329">
        <f aca="true" t="shared" si="4" ref="N12:N41">K12+L12-M12</f>
        <v>1657</v>
      </c>
      <c r="O12" s="328"/>
      <c r="P12" s="328"/>
      <c r="Q12" s="329">
        <f t="shared" si="0"/>
        <v>1657</v>
      </c>
      <c r="R12" s="340">
        <f t="shared" si="1"/>
        <v>69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1689</v>
      </c>
      <c r="E13" s="328"/>
      <c r="F13" s="328"/>
      <c r="G13" s="329">
        <f t="shared" si="2"/>
        <v>1689</v>
      </c>
      <c r="H13" s="328"/>
      <c r="I13" s="328"/>
      <c r="J13" s="329">
        <f t="shared" si="3"/>
        <v>1689</v>
      </c>
      <c r="K13" s="328">
        <v>1612</v>
      </c>
      <c r="L13" s="328">
        <v>18</v>
      </c>
      <c r="M13" s="328"/>
      <c r="N13" s="329">
        <f t="shared" si="4"/>
        <v>1630</v>
      </c>
      <c r="O13" s="328"/>
      <c r="P13" s="328"/>
      <c r="Q13" s="329">
        <f t="shared" si="0"/>
        <v>1630</v>
      </c>
      <c r="R13" s="340">
        <f t="shared" si="1"/>
        <v>59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152</v>
      </c>
      <c r="E14" s="328"/>
      <c r="F14" s="328"/>
      <c r="G14" s="329">
        <f t="shared" si="2"/>
        <v>152</v>
      </c>
      <c r="H14" s="328"/>
      <c r="I14" s="328"/>
      <c r="J14" s="329">
        <f t="shared" si="3"/>
        <v>152</v>
      </c>
      <c r="K14" s="328">
        <v>125</v>
      </c>
      <c r="L14" s="328">
        <v>1</v>
      </c>
      <c r="M14" s="328"/>
      <c r="N14" s="329">
        <f t="shared" si="4"/>
        <v>126</v>
      </c>
      <c r="O14" s="328"/>
      <c r="P14" s="328"/>
      <c r="Q14" s="329">
        <f t="shared" si="0"/>
        <v>126</v>
      </c>
      <c r="R14" s="340">
        <f t="shared" si="1"/>
        <v>26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142</v>
      </c>
      <c r="E15" s="328"/>
      <c r="F15" s="328"/>
      <c r="G15" s="329">
        <f t="shared" si="2"/>
        <v>142</v>
      </c>
      <c r="H15" s="328"/>
      <c r="I15" s="328"/>
      <c r="J15" s="329">
        <f t="shared" si="3"/>
        <v>142</v>
      </c>
      <c r="K15" s="328">
        <v>142</v>
      </c>
      <c r="L15" s="328"/>
      <c r="M15" s="328"/>
      <c r="N15" s="329">
        <f t="shared" si="4"/>
        <v>142</v>
      </c>
      <c r="O15" s="328"/>
      <c r="P15" s="328"/>
      <c r="Q15" s="329">
        <f t="shared" si="0"/>
        <v>142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127</v>
      </c>
      <c r="E18" s="328"/>
      <c r="F18" s="328"/>
      <c r="G18" s="329">
        <f t="shared" si="2"/>
        <v>127</v>
      </c>
      <c r="H18" s="328"/>
      <c r="I18" s="328"/>
      <c r="J18" s="329">
        <f t="shared" si="3"/>
        <v>127</v>
      </c>
      <c r="K18" s="328">
        <v>127</v>
      </c>
      <c r="L18" s="328"/>
      <c r="M18" s="328"/>
      <c r="N18" s="329">
        <f t="shared" si="4"/>
        <v>127</v>
      </c>
      <c r="O18" s="328"/>
      <c r="P18" s="328"/>
      <c r="Q18" s="329">
        <f t="shared" si="0"/>
        <v>127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4426</v>
      </c>
      <c r="E19" s="330">
        <f>SUM(E11:E18)</f>
        <v>0</v>
      </c>
      <c r="F19" s="330">
        <f>SUM(F11:F18)</f>
        <v>0</v>
      </c>
      <c r="G19" s="329">
        <f t="shared" si="2"/>
        <v>4426</v>
      </c>
      <c r="H19" s="330">
        <f>SUM(H11:H18)</f>
        <v>0</v>
      </c>
      <c r="I19" s="330">
        <f>SUM(I11:I18)</f>
        <v>0</v>
      </c>
      <c r="J19" s="329">
        <f t="shared" si="3"/>
        <v>4426</v>
      </c>
      <c r="K19" s="330">
        <f>SUM(K11:K18)</f>
        <v>3660</v>
      </c>
      <c r="L19" s="330">
        <f>SUM(L11:L18)</f>
        <v>22</v>
      </c>
      <c r="M19" s="330">
        <f>SUM(M11:M18)</f>
        <v>0</v>
      </c>
      <c r="N19" s="329">
        <f t="shared" si="4"/>
        <v>3682</v>
      </c>
      <c r="O19" s="330">
        <f>SUM(O11:O18)</f>
        <v>0</v>
      </c>
      <c r="P19" s="330">
        <f>SUM(P11:P18)</f>
        <v>0</v>
      </c>
      <c r="Q19" s="329">
        <f t="shared" si="0"/>
        <v>3682</v>
      </c>
      <c r="R19" s="340">
        <f t="shared" si="1"/>
        <v>744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94</v>
      </c>
      <c r="E26" s="328"/>
      <c r="F26" s="328"/>
      <c r="G26" s="329">
        <f t="shared" si="2"/>
        <v>94</v>
      </c>
      <c r="H26" s="328"/>
      <c r="I26" s="328"/>
      <c r="J26" s="329">
        <f t="shared" si="3"/>
        <v>94</v>
      </c>
      <c r="K26" s="328">
        <v>94</v>
      </c>
      <c r="L26" s="328"/>
      <c r="M26" s="328"/>
      <c r="N26" s="329">
        <f t="shared" si="4"/>
        <v>94</v>
      </c>
      <c r="O26" s="328"/>
      <c r="P26" s="328"/>
      <c r="Q26" s="329">
        <f t="shared" si="0"/>
        <v>94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94</v>
      </c>
      <c r="H27" s="332">
        <f t="shared" si="5"/>
        <v>0</v>
      </c>
      <c r="I27" s="332">
        <f t="shared" si="5"/>
        <v>0</v>
      </c>
      <c r="J27" s="333">
        <f t="shared" si="3"/>
        <v>94</v>
      </c>
      <c r="K27" s="332">
        <f t="shared" si="5"/>
        <v>94</v>
      </c>
      <c r="L27" s="332">
        <f t="shared" si="5"/>
        <v>0</v>
      </c>
      <c r="M27" s="332">
        <f t="shared" si="5"/>
        <v>0</v>
      </c>
      <c r="N27" s="333">
        <f t="shared" si="4"/>
        <v>94</v>
      </c>
      <c r="O27" s="332">
        <f t="shared" si="5"/>
        <v>0</v>
      </c>
      <c r="P27" s="332">
        <f t="shared" si="5"/>
        <v>0</v>
      </c>
      <c r="Q27" s="333">
        <f t="shared" si="0"/>
        <v>94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4520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4520</v>
      </c>
      <c r="H42" s="349">
        <f t="shared" si="11"/>
        <v>0</v>
      </c>
      <c r="I42" s="349">
        <f t="shared" si="11"/>
        <v>0</v>
      </c>
      <c r="J42" s="349">
        <f t="shared" si="11"/>
        <v>4520</v>
      </c>
      <c r="K42" s="349">
        <f t="shared" si="11"/>
        <v>3754</v>
      </c>
      <c r="L42" s="349">
        <f t="shared" si="11"/>
        <v>22</v>
      </c>
      <c r="M42" s="349">
        <f t="shared" si="11"/>
        <v>0</v>
      </c>
      <c r="N42" s="349">
        <f t="shared" si="11"/>
        <v>3776</v>
      </c>
      <c r="O42" s="349">
        <f t="shared" si="11"/>
        <v>0</v>
      </c>
      <c r="P42" s="349">
        <f t="shared" si="11"/>
        <v>0</v>
      </c>
      <c r="Q42" s="349">
        <f t="shared" si="11"/>
        <v>3776</v>
      </c>
      <c r="R42" s="350">
        <f t="shared" si="11"/>
        <v>744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44403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Я.Георгиева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997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F94" sqref="F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183</v>
      </c>
      <c r="D23" s="443">
        <v>183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48</v>
      </c>
      <c r="D30" s="368">
        <v>48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280</v>
      </c>
      <c r="D33" s="368">
        <v>280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93</v>
      </c>
      <c r="D40" s="362">
        <f>SUM(D41:D44)</f>
        <v>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93</v>
      </c>
      <c r="D44" s="368">
        <v>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425</v>
      </c>
      <c r="D45" s="438">
        <f>D26+D30+D31+D33+D32+D34+D35+D40</f>
        <v>425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608</v>
      </c>
      <c r="D46" s="444">
        <f>D45+D23+D21+D11</f>
        <v>608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58</v>
      </c>
      <c r="D66" s="197">
        <v>58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58</v>
      </c>
      <c r="D68" s="435">
        <f>D54+D58+D63+D64+D65+D66</f>
        <v>58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150</v>
      </c>
      <c r="D77" s="138">
        <f>D78+D80</f>
        <v>150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150</v>
      </c>
      <c r="D78" s="197">
        <v>150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756</v>
      </c>
      <c r="D87" s="134">
        <f>SUM(D88:D92)+D96</f>
        <v>757</v>
      </c>
      <c r="E87" s="134">
        <f>SUM(E88:E92)+E96</f>
        <v>-1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353</v>
      </c>
      <c r="D89" s="197">
        <v>353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181</v>
      </c>
      <c r="D90" s="197">
        <v>181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197</v>
      </c>
      <c r="D91" s="197">
        <v>197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4</v>
      </c>
      <c r="E92" s="138">
        <f>SUM(E93:E95)</f>
        <v>-1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4</v>
      </c>
      <c r="E95" s="136">
        <f t="shared" si="1"/>
        <v>-1</v>
      </c>
      <c r="F95" s="196"/>
    </row>
    <row r="96" spans="1:6" ht="15.75">
      <c r="A96" s="370" t="s">
        <v>733</v>
      </c>
      <c r="B96" s="135" t="s">
        <v>734</v>
      </c>
      <c r="C96" s="197">
        <v>22</v>
      </c>
      <c r="D96" s="197">
        <v>22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50</v>
      </c>
      <c r="D97" s="197">
        <v>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956</v>
      </c>
      <c r="D98" s="433">
        <f>D87+D82+D77+D73+D97</f>
        <v>957</v>
      </c>
      <c r="E98" s="433">
        <f>E87+E82+E77+E73+E97</f>
        <v>-1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1014</v>
      </c>
      <c r="D99" s="427">
        <f>D98+D70+D68</f>
        <v>1015</v>
      </c>
      <c r="E99" s="427">
        <f>E98+E70+E68</f>
        <v>-1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44403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Я.Георгиева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29" sqref="L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44403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Я.Георгиева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997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2020-07-20T12:10:27Z</cp:lastPrinted>
  <dcterms:created xsi:type="dcterms:W3CDTF">2006-09-16T00:00:00Z</dcterms:created>
  <dcterms:modified xsi:type="dcterms:W3CDTF">2021-07-27T05:54:57Z</dcterms:modified>
  <cp:category/>
  <cp:version/>
  <cp:contentType/>
  <cp:contentStatus/>
</cp:coreProperties>
</file>