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<sst xmlns="http://schemas.openxmlformats.org/spreadsheetml/2006/main" count="1059" uniqueCount="873">
  <si>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</si>
  <si>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</si>
  <si>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</si>
  <si>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</si>
  <si>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</si>
  <si>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</si>
  <si>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</si>
  <si>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</si>
  <si>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</si>
  <si>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</si>
  <si>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</si>
  <si>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</si>
  <si>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</si>
  <si>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</si>
  <si>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</si>
  <si>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</si>
  <si>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</si>
  <si>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</si>
  <si>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</si>
  <si>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</si>
  <si>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</si>
  <si>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</si>
  <si>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</si>
  <si>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</si>
  <si>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</si>
  <si>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</si>
  <si>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</si>
  <si>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</si>
  <si>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</si>
  <si>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</si>
  <si>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</si>
  <si>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</si>
  <si>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</si>
  <si>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</si>
  <si>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</si>
  <si>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</si>
  <si>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</si>
  <si>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</si>
  <si>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</si>
  <si>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</si>
  <si>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</si>
  <si>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</si>
  <si>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</si>
  <si>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</si>
  <si>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</si>
  <si>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</si>
  <si>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</si>
  <si>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</si>
  <si>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</si>
  <si>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</si>
  <si>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</si>
  <si>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</si>
  <si>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</si>
  <si>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</si>
  <si>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</si>
  <si>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</si>
  <si>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</si>
  <si>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</si>
  <si>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</si>
  <si>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</si>
  <si>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</si>
  <si>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</si>
  <si>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</si>
  <si>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</si>
  <si>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</si>
  <si>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</si>
  <si>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</si>
  <si>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</si>
  <si>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</si>
  <si>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</si>
  <si>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</si>
  <si>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</si>
  <si>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</si>
  <si>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</si>
  <si>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</si>
  <si>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</si>
  <si>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</si>
  <si>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</si>
  <si>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</si>
  <si>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</si>
  <si>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</si>
  <si>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</si>
  <si>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</si>
  <si>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</si>
  <si>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</si>
  <si>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</si>
  <si>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</si>
  <si>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</si>
  <si>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</si>
  <si>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</si>
  <si>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</si>
  <si>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</si>
  <si>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</si>
  <si>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</si>
  <si>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</si>
  <si>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</si>
  <si>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</si>
  <si>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</si>
  <si>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</si>
  <si>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</si>
  <si>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</si>
  <si>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</si>
  <si>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</si>
  <si>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</si>
  <si>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</si>
  <si>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</si>
  <si>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</si>
  <si>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</si>
  <si>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</si>
  <si>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</si>
  <si>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</si>
  <si>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</si>
  <si>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</si>
  <si>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</si>
  <si>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</si>
  <si>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</si>
  <si>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</si>
  <si>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</si>
  <si>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</si>
  <si>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</si>
  <si>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</si>
  <si>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</si>
  <si>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</si>
  <si>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</si>
  <si>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</si>
  <si>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</si>
  <si>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</si>
  <si>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</si>
  <si>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</si>
  <si>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</si>
  <si>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</si>
  <si>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</si>
  <si>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</si>
  <si>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</si>
  <si>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</si>
  <si>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</si>
  <si>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</si>
  <si>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</si>
  <si>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</si>
  <si>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</si>
  <si>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</si>
  <si>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</si>
  <si>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</si>
  <si>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</si>
  <si>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</si>
  <si>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</si>
  <si>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</si>
  <si>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</si>
  <si>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</si>
  <si>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</si>
  <si>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</si>
  <si>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</si>
  <si>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</si>
  <si>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</si>
  <si>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</si>
  <si>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</si>
  <si>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</si>
  <si>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</si>
  <si>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</si>
  <si>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</si>
  <si>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</si>
  <si>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</si>
  <si>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</si>
  <si>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</si>
  <si>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</si>
  <si>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</si>
  <si>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</si>
  <si>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</si>
  <si>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</si>
  <si>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</si>
  <si>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</si>
  <si>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</si>
  <si>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</si>
  <si>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</si>
  <si>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</si>
  <si>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</si>
  <si>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</si>
  <si>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</si>
  <si>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</si>
  <si>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</si>
  <si>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</si>
  <si>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</si>
  <si>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</si>
  <si>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</si>
  <si>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</si>
  <si>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</si>
  <si>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</si>
  <si>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</si>
  <si>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</si>
  <si>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</si>
  <si>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</si>
  <si>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</si>
  <si>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</si>
  <si>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</si>
  <si>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</si>
  <si>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</si>
  <si>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</si>
  <si>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</si>
  <si>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</si>
  <si>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</si>
  <si>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</si>
  <si>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</si>
  <si>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</si>
  <si>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</si>
  <si>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</si>
  <si>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</si>
  <si>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</si>
  <si>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</si>
  <si>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</si>
  <si>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</si>
  <si>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</si>
  <si>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</si>
  <si>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</si>
  <si>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</si>
  <si>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</si>
  <si>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</si>
  <si>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</si>
  <si>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</si>
  <si>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</si>
  <si>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</si>
  <si>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</si>
  <si>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</si>
  <si>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</si>
  <si>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</si>
  <si>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</si>
  <si>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</si>
  <si>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</si>
  <si>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</si>
  <si>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</si>
  <si>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</si>
  <si>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</si>
  <si>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</si>
  <si>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</si>
  <si>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</si>
  <si>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</si>
  <si>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</si>
  <si>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</si>
  <si>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</si>
  <si>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</si>
  <si>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</si>
  <si>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</si>
  <si>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</si>
  <si>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</si>
  <si>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</si>
  <si>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</si>
  <si>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</si>
  <si>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</si>
  <si>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</si>
  <si>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</si>
  <si>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</si>
  <si>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</si>
  <si>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</si>
  <si>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</si>
  <si>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</si>
  <si>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</si>
  <si>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</si>
  <si>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</si>
  <si>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</si>
  <si>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</si>
  <si>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</si>
  <si>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</si>
  <si>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</si>
  <si>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</si>
  <si>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</si>
  <si>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</si>
  <si>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</si>
  <si>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</si>
  <si>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</si>
  <si>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</si>
  <si>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</si>
  <si>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</si>
  <si>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</si>
  <si>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</si>
  <si>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</si>
  <si>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</si>
  <si>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</si>
  <si>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</si>
  <si>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</si>
  <si>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</si>
  <si>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</si>
  <si>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</si>
  <si>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</si>
  <si>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</si>
  <si>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</si>
  <si>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</si>
  <si>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</si>
  <si>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</si>
  <si>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</si>
  <si>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</si>
  <si>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</si>
  <si>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</si>
  <si>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</si>
  <si>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</si>
  <si>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</si>
  <si>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</si>
  <si>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</si>
  <si>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</si>
  <si>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</si>
  <si>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</si>
  <si>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</si>
  <si>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</si>
  <si>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</si>
  <si>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</si>
  <si>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</si>
  <si>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</si>
  <si>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</si>
  <si>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</si>
  <si>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</si>
  <si>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</si>
  <si>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</si>
  <si>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</si>
  <si>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</si>
  <si>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</si>
  <si>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</si>
  <si>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</si>
  <si>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</si>
  <si>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</si>
  <si>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</si>
  <si>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</si>
  <si>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</si>
  <si>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</si>
  <si>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</si>
  <si>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</si>
  <si>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</si>
  <si>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</si>
  <si>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</si>
  <si>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</si>
  <si>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</si>
  <si>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</si>
  <si>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</si>
  <si>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</si>
  <si>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</si>
  <si>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</si>
  <si>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</si>
  <si>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</si>
  <si>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</si>
  <si>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</si>
  <si>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</si>
  <si>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</si>
  <si>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</si>
  <si>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</si>
  <si>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</si>
  <si>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</si>
  <si>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</si>
  <si>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</si>
  <si>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</si>
  <si>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</si>
  <si>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</si>
  <si>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</si>
  <si>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</si>
  <si>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</si>
  <si>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</si>
  <si>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</si>
  <si>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</si>
  <si>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</si>
  <si>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</si>
  <si>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</si>
  <si>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</si>
  <si>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</si>
  <si>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</si>
  <si>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</si>
  <si>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</si>
  <si>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</si>
  <si>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</si>
  <si>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</si>
  <si>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</si>
  <si>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</si>
  <si>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</si>
  <si>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</si>
  <si>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</si>
  <si>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</si>
  <si>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</si>
  <si>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</si>
  <si>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</si>
  <si>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</si>
  <si>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</si>
  <si>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</si>
  <si>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</si>
  <si>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</si>
  <si>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</si>
  <si>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</si>
  <si>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</si>
  <si>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</si>
  <si>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</si>
  <si>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</si>
  <si>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</si>
  <si>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</si>
  <si>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</si>
  <si>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</si>
  <si>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</si>
  <si>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</si>
  <si>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</si>
  <si>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</si>
  <si>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</si>
  <si>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</si>
  <si>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</si>
  <si>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</si>
  <si>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</si>
  <si>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</si>
  <si>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</si>
  <si>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</si>
  <si>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</si>
  <si>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</si>
  <si>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</si>
  <si>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</si>
  <si>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</si>
  <si>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</si>
  <si>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</si>
  <si>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</si>
  <si>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</si>
  <si>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</si>
  <si>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</si>
  <si>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</si>
  <si>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</si>
  <si>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</si>
  <si>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</si>
  <si>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</si>
  <si>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</si>
  <si>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</si>
  <si>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</si>
  <si>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</si>
  <si>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</si>
  <si>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</si>
  <si>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</si>
  <si>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</si>
  <si>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</si>
  <si>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</si>
  <si>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</si>
  <si>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</si>
  <si>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</si>
  <si>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</si>
  <si>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</si>
  <si>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</si>
  <si>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</si>
  <si>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</si>
  <si>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</si>
  <si>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</si>
  <si>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</si>
  <si>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</si>
  <si>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</si>
  <si>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</si>
  <si>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</si>
  <si>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</si>
  <si>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</si>
  <si>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</si>
  <si>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</si>
  <si>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</si>
  <si>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</si>
  <si>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</si>
  <si>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</si>
  <si>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</si>
  <si>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</si>
  <si>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</si>
  <si>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</si>
  <si>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</si>
  <si>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</si>
  <si>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</si>
  <si>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</si>
  <si>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</si>
  <si>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</si>
  <si>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</si>
  <si>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</si>
  <si>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</si>
  <si>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</si>
  <si>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</si>
  <si>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</si>
  <si>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</si>
  <si>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</si>
  <si>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</si>
  <si>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</si>
  <si>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</si>
  <si>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</si>
  <si>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</si>
  <si>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</si>
  <si>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</si>
  <si>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</si>
  <si>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</si>
  <si>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</si>
  <si>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</si>
  <si>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</si>
  <si>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</si>
  <si>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</si>
  <si>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</si>
  <si>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</si>
  <si>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</si>
  <si>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</si>
  <si>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</si>
  <si>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</si>
  <si>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</si>
  <si>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</si>
  <si>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</si>
  <si>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</si>
  <si>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</si>
  <si>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</si>
  <si>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</si>
  <si>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</si>
  <si>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</si>
  <si>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</si>
  <si>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</si>
  <si>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</si>
  <si>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</si>
  <si>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</si>
  <si>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</si>
  <si>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</si>
  <si>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</si>
  <si>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</si>
  <si>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</si>
  <si>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</si>
  <si>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</si>
  <si>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</si>
  <si>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</si>
  <si>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</si>
  <si>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</si>
  <si>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</si>
  <si>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</si>
  <si>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</si>
  <si>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</si>
  <si>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</si>
  <si>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</si>
  <si>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</si>
  <si>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</si>
  <si>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</si>
  <si>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</si>
  <si>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</si>
  <si>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</si>
  <si>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</si>
  <si>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</si>
  <si>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</si>
  <si>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</si>
  <si>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</si>
  <si>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</si>
  <si>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</si>
  <si>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</si>
  <si>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</si>
  <si>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</si>
  <si>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</si>
  <si>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</si>
  <si>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</si>
  <si>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</si>
  <si>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</si>
  <si>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</si>
  <si>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</si>
  <si>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</si>
  <si>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</si>
  <si>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</si>
  <si>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</si>
  <si>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</si>
  <si>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</si>
  <si>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</si>
  <si>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</si>
  <si>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</si>
  <si>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</si>
  <si>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</si>
  <si>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</si>
  <si>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</si>
  <si>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</si>
  <si>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</si>
  <si>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</si>
  <si>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</si>
  <si>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</si>
  <si>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</si>
  <si>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</si>
  <si>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</si>
  <si>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</si>
  <si>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</si>
  <si>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</si>
  <si>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</si>
  <si>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</si>
  <si>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</si>
  <si>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</si>
  <si>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</si>
  <si>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</si>
  <si>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</si>
  <si>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</si>
  <si>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</si>
  <si>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</si>
  <si>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</si>
  <si>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</si>
  <si>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</si>
  <si>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</si>
  <si>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</si>
  <si>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</si>
  <si>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</si>
  <si>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</si>
  <si>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</si>
  <si>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</si>
  <si>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</si>
  <si>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</si>
  <si>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</si>
  <si>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</si>
  <si>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</si>
  <si>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</si>
  <si>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</si>
  <si>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</si>
  <si>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</si>
  <si>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</si>
  <si>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</si>
  <si>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</si>
  <si>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</si>
  <si>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</si>
  <si>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</si>
  <si>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</si>
  <si>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</si>
  <si>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</si>
  <si>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</si>
  <si>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</si>
  <si>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</si>
  <si>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</si>
  <si>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</si>
  <si>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</si>
  <si>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</si>
  <si>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</si>
  <si>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</si>
  <si>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</si>
  <si>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</si>
  <si>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</si>
  <si>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</si>
  <si>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</si>
  <si>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</si>
  <si>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</si>
  <si>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</si>
  <si>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</si>
  <si>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</si>
  <si>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</si>
  <si>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</si>
  <si>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</si>
  <si>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</si>
  <si>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</si>
  <si>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</si>
  <si>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</si>
  <si>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</si>
  <si>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</si>
  <si>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</si>
  <si>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</si>
  <si>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</si>
  <si>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</si>
  <si>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</si>
  <si>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</si>
  <si>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</si>
  <si>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</si>
  <si>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</si>
  <si>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</si>
  <si>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</si>
  <si>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</si>
  <si>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</si>
  <si>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</si>
  <si>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</si>
  <si>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</si>
  <si>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</si>
  <si>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</si>
  <si>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</si>
  <si>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</si>
  <si>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</si>
  <si>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</si>
  <si>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</si>
  <si>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</si>
  <si>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</si>
  <si>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</si>
  <si>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</si>
  <si>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</si>
  <si>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</si>
  <si>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</si>
  <si>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</si>
  <si>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</si>
  <si>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</si>
  <si>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</si>
  <si>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</si>
  <si>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</si>
  <si>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</si>
  <si>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</si>
  <si>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</si>
  <si>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</si>
  <si>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</si>
  <si>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</si>
  <si>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</si>
  <si>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</si>
  <si>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</si>
  <si>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</si>
  <si>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</si>
  <si>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</si>
  <si>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</si>
  <si>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</si>
  <si>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</si>
  <si>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</si>
  <si>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</si>
  <si>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</si>
  <si>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</si>
  <si>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</si>
  <si>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</si>
  <si>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</si>
  <si>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</si>
  <si>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</si>
  <si>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</si>
  <si>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</si>
  <si>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</si>
  <si>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</si>
  <si>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</si>
  <si>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</si>
  <si>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</si>
  <si>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</si>
  <si>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</si>
  <si>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</si>
  <si>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</si>
  <si>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</si>
  <si>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</si>
  <si>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</si>
  <si>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</si>
  <si>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</si>
  <si>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</si>
  <si>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</si>
  <si>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</si>
  <si>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</si>
  <si>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</si>
  <si>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</si>
  <si>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</si>
  <si>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</si>
  <si>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</si>
  <si>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</si>
  <si>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</si>
  <si>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</si>
  <si>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</si>
  <si>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</si>
  <si>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</si>
  <si>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</si>
  <si>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</si>
  <si>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</si>
  <si>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</si>
  <si>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</si>
  <si>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</si>
  <si>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</si>
  <si>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</si>
  <si>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</si>
  <si>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</si>
  <si>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</si>
  <si>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</si>
  <si>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</si>
  <si>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</si>
  <si>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</si>
  <si>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</si>
  <si>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</si>
  <si>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</si>
  <si>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</si>
  <si>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</si>
  <si>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</si>
  <si>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</si>
  <si>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</si>
  <si>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</si>
  <si>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</si>
  <si>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</si>
  <si>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</si>
  <si>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</si>
  <si>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</si>
  <si>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</si>
  <si>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</si>
  <si>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</si>
  <si>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</si>
  <si>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</si>
  <si>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</si>
  <si>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</si>
  <si>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</si>
  <si>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</si>
  <si>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</si>
  <si>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</si>
  <si>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</si>
  <si>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</si>
  <si>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</si>
  <si>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</si>
  <si>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</si>
  <si>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</si>
  <si>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</si>
  <si>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</si>
  <si>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</si>
  <si>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</si>
  <si>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</si>
  <si>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</si>
  <si>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</si>
  <si>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</si>
  <si>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</si>
  <si>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</si>
  <si>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</si>
  <si>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</si>
  <si>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</si>
  <si>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</si>
  <si>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</si>
  <si>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</si>
  <si>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</si>
  <si>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</si>
  <si>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</si>
  <si>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</si>
  <si>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</si>
  <si>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</si>
  <si>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</si>
  <si>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</si>
  <si>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</si>
  <si>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</si>
  <si>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</si>
  <si>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</si>
  <si>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</si>
  <si>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</si>
  <si>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</si>
  <si>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</si>
  <si>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</si>
  <si>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</si>
  <si>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</si>
  <si>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</si>
  <si>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</si>
  <si>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</si>
  <si>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</si>
  <si>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</si>
  <si>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</si>
  <si>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</si>
  <si>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</si>
  <si>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</si>
  <si>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</si>
  <si>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</si>
  <si>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</si>
  <si>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</si>
  <si>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</si>
  <si>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</si>
  <si>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</si>
  <si>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</si>
  <si>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</si>
  <si>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</si>
  <si>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</si>
  <si>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</si>
  <si>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</si>
  <si>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</si>
  <si>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</si>
  <si>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</si>
  <si>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</si>
  <si>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</si>
  <si>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</si>
  <si>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</si>
  <si>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</si>
  <si>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</si>
  <si>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</si>
  <si>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</si>
  <si>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</si>
  <si>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</si>
  <si>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</si>
  <si>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</si>
  <si>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</si>
  <si>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</si>
  <si>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</si>
  <si>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</si>
  <si>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</si>
  <si>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</si>
  <si>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</si>
  <si>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</si>
  <si>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</si>
  <si>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</si>
  <si>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</si>
  <si>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</si>
  <si>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</si>
  <si>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</si>
  <si>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</si>
  <si>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</si>
  <si>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</si>
  <si>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</si>
  <si>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</si>
  <si>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</si>
  <si>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</si>
  <si>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</si>
  <si>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</si>
  <si>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</si>
  <si>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</si>
  <si>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</si>
  <si>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</si>
  <si>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</si>
  <si>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"ВЕЛИНА" АД</t>
  </si>
  <si>
    <t>Съставител:……………</t>
  </si>
  <si>
    <t>01.01.2009-31.12.2009</t>
  </si>
  <si>
    <t>Консолидиран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</si>
</sst>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64">
      <selection activeCell="E103" sqref="E103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1" t="s">
        <v>869</v>
      </c>
      <c r="F3" s="216" t="s">
        <v>2</v>
      </c>
      <c r="G3" s="171"/>
      <c r="H3" s="460">
        <v>112011596</v>
      </c>
    </row>
    <row r="4" spans="1:8" ht="15">
      <c r="A4" s="578" t="s">
        <v>3</v>
      </c>
      <c r="B4" s="584"/>
      <c r="C4" s="584"/>
      <c r="D4" s="584"/>
      <c r="E4" s="503" t="s">
        <v>872</v>
      </c>
      <c r="F4" s="580" t="s">
        <v>4</v>
      </c>
      <c r="G4" s="581"/>
      <c r="H4" s="460" t="s">
        <v>159</v>
      </c>
    </row>
    <row r="5" spans="1:8" ht="15">
      <c r="A5" s="578" t="s">
        <v>5</v>
      </c>
      <c r="B5" s="579"/>
      <c r="C5" s="579"/>
      <c r="D5" s="579"/>
      <c r="E5" s="504" t="s">
        <v>871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836</v>
      </c>
      <c r="D11" s="150">
        <v>836</v>
      </c>
      <c r="E11" s="236" t="s">
        <v>22</v>
      </c>
      <c r="F11" s="241" t="s">
        <v>23</v>
      </c>
      <c r="G11" s="151">
        <v>1530</v>
      </c>
      <c r="H11" s="151">
        <v>1530</v>
      </c>
    </row>
    <row r="12" spans="1:8" ht="15">
      <c r="A12" s="234" t="s">
        <v>24</v>
      </c>
      <c r="B12" s="240" t="s">
        <v>25</v>
      </c>
      <c r="C12" s="150">
        <v>3295</v>
      </c>
      <c r="D12" s="150">
        <v>3414</v>
      </c>
      <c r="E12" s="236" t="s">
        <v>26</v>
      </c>
      <c r="F12" s="241" t="s">
        <v>27</v>
      </c>
      <c r="G12" s="152">
        <v>1530</v>
      </c>
      <c r="H12" s="152">
        <v>1530</v>
      </c>
    </row>
    <row r="13" spans="1:8" ht="15">
      <c r="A13" s="234" t="s">
        <v>28</v>
      </c>
      <c r="B13" s="240" t="s">
        <v>29</v>
      </c>
      <c r="C13" s="150">
        <v>398</v>
      </c>
      <c r="D13" s="150">
        <v>404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707</v>
      </c>
      <c r="D16" s="150">
        <v>879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1095</v>
      </c>
      <c r="D17" s="150">
        <v>1108</v>
      </c>
      <c r="E17" s="242" t="s">
        <v>46</v>
      </c>
      <c r="F17" s="244" t="s">
        <v>47</v>
      </c>
      <c r="G17" s="153">
        <f>G11+G14+G15+G16</f>
        <v>1530</v>
      </c>
      <c r="H17" s="153">
        <f>H11+H14+H15+H16</f>
        <v>1530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3</v>
      </c>
      <c r="D18" s="150">
        <v>3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6334</v>
      </c>
      <c r="D19" s="154">
        <f>SUM(D11:D18)</f>
        <v>6644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710</v>
      </c>
      <c r="H20" s="157">
        <v>710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910</v>
      </c>
      <c r="H21" s="155">
        <f>SUM(H22:H24)</f>
        <v>910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52</v>
      </c>
      <c r="H22" s="151">
        <v>52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4</v>
      </c>
      <c r="D24" s="150">
        <v>3</v>
      </c>
      <c r="E24" s="236" t="s">
        <v>72</v>
      </c>
      <c r="F24" s="241" t="s">
        <v>73</v>
      </c>
      <c r="G24" s="151">
        <v>858</v>
      </c>
      <c r="H24" s="151">
        <v>858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1620</v>
      </c>
      <c r="H25" s="153">
        <f>H19+H20+H21</f>
        <v>1620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4</v>
      </c>
      <c r="D27" s="154">
        <f>SUM(D23:D26)</f>
        <v>3</v>
      </c>
      <c r="E27" s="252" t="s">
        <v>83</v>
      </c>
      <c r="F27" s="241" t="s">
        <v>84</v>
      </c>
      <c r="G27" s="153">
        <f>SUM(G28:G30)</f>
        <v>731</v>
      </c>
      <c r="H27" s="153">
        <f>SUM(H28:H30)</f>
        <v>585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841</v>
      </c>
      <c r="H28" s="151">
        <v>695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-110</v>
      </c>
      <c r="H29" s="315">
        <v>-110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40</v>
      </c>
      <c r="H31" s="151">
        <v>146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771</v>
      </c>
      <c r="H33" s="153">
        <f>H27+H31+H32</f>
        <v>731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3921</v>
      </c>
      <c r="H36" s="153">
        <f>H25+H17+H33</f>
        <v>3881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1425</v>
      </c>
      <c r="H44" s="151">
        <v>1905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90</v>
      </c>
      <c r="H48" s="151">
        <v>90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1515</v>
      </c>
      <c r="H49" s="153">
        <f>SUM(H43:H48)</f>
        <v>1995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6338</v>
      </c>
      <c r="D55" s="154">
        <f>D19+D20+D21+D27+D32+D45+D51+D53+D54</f>
        <v>6647</v>
      </c>
      <c r="E55" s="236" t="s">
        <v>172</v>
      </c>
      <c r="F55" s="260" t="s">
        <v>173</v>
      </c>
      <c r="G55" s="153">
        <f>G49+G51+G52+G53+G54</f>
        <v>1515</v>
      </c>
      <c r="H55" s="153">
        <f>H49+H51+H52+H53+H54</f>
        <v>1995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47</v>
      </c>
      <c r="D58" s="150">
        <v>31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160</v>
      </c>
      <c r="H59" s="151"/>
      <c r="M59" s="156"/>
    </row>
    <row r="60" spans="1:8" ht="15">
      <c r="A60" s="234" t="s">
        <v>183</v>
      </c>
      <c r="B60" s="240" t="s">
        <v>184</v>
      </c>
      <c r="C60" s="150">
        <v>19</v>
      </c>
      <c r="D60" s="150">
        <v>19</v>
      </c>
      <c r="E60" s="236" t="s">
        <v>185</v>
      </c>
      <c r="F60" s="241" t="s">
        <v>186</v>
      </c>
      <c r="G60" s="151">
        <v>480</v>
      </c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346</v>
      </c>
      <c r="H61" s="153">
        <f>SUM(H62:H68)</f>
        <v>806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204</v>
      </c>
      <c r="H62" s="151">
        <v>152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>
        <v>444</v>
      </c>
      <c r="M63" s="156"/>
    </row>
    <row r="64" spans="1:15" ht="15">
      <c r="A64" s="234" t="s">
        <v>51</v>
      </c>
      <c r="B64" s="248" t="s">
        <v>199</v>
      </c>
      <c r="C64" s="154">
        <f>SUM(C58:C63)</f>
        <v>66</v>
      </c>
      <c r="D64" s="154">
        <f>SUM(D58:D63)</f>
        <v>50</v>
      </c>
      <c r="E64" s="236" t="s">
        <v>200</v>
      </c>
      <c r="F64" s="241" t="s">
        <v>201</v>
      </c>
      <c r="G64" s="151">
        <v>63</v>
      </c>
      <c r="H64" s="151">
        <v>81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13</v>
      </c>
      <c r="H65" s="151">
        <v>21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37</v>
      </c>
      <c r="H66" s="151">
        <v>58</v>
      </c>
    </row>
    <row r="67" spans="1:8" ht="15">
      <c r="A67" s="234" t="s">
        <v>207</v>
      </c>
      <c r="B67" s="240" t="s">
        <v>208</v>
      </c>
      <c r="C67" s="150">
        <v>1</v>
      </c>
      <c r="D67" s="150">
        <v>1</v>
      </c>
      <c r="E67" s="236" t="s">
        <v>209</v>
      </c>
      <c r="F67" s="241" t="s">
        <v>210</v>
      </c>
      <c r="G67" s="151">
        <v>14</v>
      </c>
      <c r="H67" s="151">
        <v>22</v>
      </c>
    </row>
    <row r="68" spans="1:8" ht="15">
      <c r="A68" s="234" t="s">
        <v>211</v>
      </c>
      <c r="B68" s="240" t="s">
        <v>212</v>
      </c>
      <c r="C68" s="150">
        <v>35</v>
      </c>
      <c r="D68" s="150">
        <v>33</v>
      </c>
      <c r="E68" s="236" t="s">
        <v>213</v>
      </c>
      <c r="F68" s="241" t="s">
        <v>214</v>
      </c>
      <c r="G68" s="151">
        <v>15</v>
      </c>
      <c r="H68" s="151">
        <v>28</v>
      </c>
    </row>
    <row r="69" spans="1:8" ht="15">
      <c r="A69" s="234" t="s">
        <v>215</v>
      </c>
      <c r="B69" s="240" t="s">
        <v>216</v>
      </c>
      <c r="C69" s="150">
        <v>1</v>
      </c>
      <c r="D69" s="150">
        <v>1</v>
      </c>
      <c r="E69" s="250" t="s">
        <v>78</v>
      </c>
      <c r="F69" s="241" t="s">
        <v>217</v>
      </c>
      <c r="G69" s="151">
        <v>67</v>
      </c>
      <c r="H69" s="151">
        <v>98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1053</v>
      </c>
      <c r="H71" s="160">
        <f>H59+H60+H61+H69+H70</f>
        <v>904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23</v>
      </c>
      <c r="D72" s="150">
        <v>1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5</v>
      </c>
      <c r="D74" s="150">
        <v>6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65</v>
      </c>
      <c r="D75" s="154">
        <f>SUM(D67:D74)</f>
        <v>42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1053</v>
      </c>
      <c r="H79" s="161">
        <f>H71+H74+H75+H76</f>
        <v>904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</v>
      </c>
      <c r="D87" s="150">
        <v>19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18</v>
      </c>
      <c r="D88" s="150">
        <v>22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20</v>
      </c>
      <c r="D91" s="154">
        <f>SUM(D87:D90)</f>
        <v>41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151</v>
      </c>
      <c r="D93" s="154">
        <f>D64+D75+D84+D91+D92</f>
        <v>133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6489</v>
      </c>
      <c r="D94" s="163">
        <f>D93+D55</f>
        <v>6780</v>
      </c>
      <c r="E94" s="448" t="s">
        <v>270</v>
      </c>
      <c r="F94" s="288" t="s">
        <v>271</v>
      </c>
      <c r="G94" s="164">
        <f>G36+G39+G55+G79</f>
        <v>6489</v>
      </c>
      <c r="H94" s="164">
        <f>H36+H39+H55+H79</f>
        <v>6780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855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582"/>
      <c r="F97" s="583"/>
      <c r="G97" s="583"/>
      <c r="H97" s="171"/>
      <c r="M97" s="156"/>
    </row>
    <row r="98" spans="1:13" ht="15">
      <c r="A98" s="44" t="s">
        <v>272</v>
      </c>
      <c r="B98" s="431"/>
      <c r="C98" s="582" t="s">
        <v>870</v>
      </c>
      <c r="D98" s="582"/>
      <c r="E98" s="582"/>
      <c r="F98" s="169"/>
      <c r="G98" s="170"/>
      <c r="H98" s="171"/>
      <c r="M98" s="156"/>
    </row>
    <row r="99" spans="3:8" ht="15">
      <c r="C99" s="582"/>
      <c r="D99" s="582"/>
      <c r="E99" s="582"/>
      <c r="F99" s="169"/>
      <c r="G99" s="170"/>
      <c r="H99" s="171"/>
    </row>
    <row r="100" spans="1:5" ht="15">
      <c r="A100" s="172"/>
      <c r="B100" s="172"/>
      <c r="C100" s="582" t="s">
        <v>860</v>
      </c>
      <c r="D100" s="583"/>
      <c r="E100" s="583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C99:E99"/>
    <mergeCell ref="E97:G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11:D18 C30:D30 C35:D38 C40:D44 C47:D50 C53:D54 C23:D26 C58:D63 C79:D83 C67:D74 C92:D92 G11:H13 G74:H76 G22:H24 C87:D90 G31:H31 G19:H19 G28:H2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2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F45" sqref="F45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7" t="str">
        <f>'справка №1-БАЛАНС'!E3</f>
        <v>"ВЕЛИНА" АД</v>
      </c>
      <c r="C2" s="587"/>
      <c r="D2" s="587"/>
      <c r="E2" s="587"/>
      <c r="F2" s="589" t="s">
        <v>2</v>
      </c>
      <c r="G2" s="589"/>
      <c r="H2" s="525">
        <f>'справка №1-БАЛАНС'!H3</f>
        <v>112011596</v>
      </c>
    </row>
    <row r="3" spans="1:8" ht="15">
      <c r="A3" s="466" t="s">
        <v>274</v>
      </c>
      <c r="B3" s="587" t="str">
        <f>'справка №1-БАЛАНС'!E4</f>
        <v>Консолидиран</v>
      </c>
      <c r="C3" s="587"/>
      <c r="D3" s="587"/>
      <c r="E3" s="58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8" t="str">
        <f>'справка №1-БАЛАНС'!E5</f>
        <v>01.01.2009-31.12.2009</v>
      </c>
      <c r="C4" s="588"/>
      <c r="D4" s="588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240</v>
      </c>
      <c r="D9" s="45">
        <v>359</v>
      </c>
      <c r="E9" s="297" t="s">
        <v>284</v>
      </c>
      <c r="F9" s="548" t="s">
        <v>285</v>
      </c>
      <c r="G9" s="549"/>
      <c r="H9" s="549"/>
    </row>
    <row r="10" spans="1:8" ht="12">
      <c r="A10" s="297" t="s">
        <v>286</v>
      </c>
      <c r="B10" s="298" t="s">
        <v>287</v>
      </c>
      <c r="C10" s="45">
        <v>178</v>
      </c>
      <c r="D10" s="45">
        <v>225</v>
      </c>
      <c r="E10" s="297" t="s">
        <v>288</v>
      </c>
      <c r="F10" s="548" t="s">
        <v>289</v>
      </c>
      <c r="G10" s="549">
        <v>551</v>
      </c>
      <c r="H10" s="549">
        <v>612</v>
      </c>
    </row>
    <row r="11" spans="1:8" ht="12">
      <c r="A11" s="297" t="s">
        <v>290</v>
      </c>
      <c r="B11" s="298" t="s">
        <v>291</v>
      </c>
      <c r="C11" s="45">
        <v>349</v>
      </c>
      <c r="D11" s="45">
        <v>317</v>
      </c>
      <c r="E11" s="299" t="s">
        <v>292</v>
      </c>
      <c r="F11" s="548" t="s">
        <v>293</v>
      </c>
      <c r="G11" s="549">
        <v>1275</v>
      </c>
      <c r="H11" s="549">
        <v>1553</v>
      </c>
    </row>
    <row r="12" spans="1:8" ht="12">
      <c r="A12" s="297" t="s">
        <v>294</v>
      </c>
      <c r="B12" s="298" t="s">
        <v>295</v>
      </c>
      <c r="C12" s="45">
        <v>506</v>
      </c>
      <c r="D12" s="45">
        <v>543</v>
      </c>
      <c r="E12" s="299" t="s">
        <v>78</v>
      </c>
      <c r="F12" s="548" t="s">
        <v>296</v>
      </c>
      <c r="G12" s="549">
        <v>20</v>
      </c>
      <c r="H12" s="549">
        <v>135</v>
      </c>
    </row>
    <row r="13" spans="1:18" ht="12">
      <c r="A13" s="297" t="s">
        <v>297</v>
      </c>
      <c r="B13" s="298" t="s">
        <v>298</v>
      </c>
      <c r="C13" s="45">
        <v>75</v>
      </c>
      <c r="D13" s="45">
        <v>94</v>
      </c>
      <c r="E13" s="300" t="s">
        <v>51</v>
      </c>
      <c r="F13" s="550" t="s">
        <v>299</v>
      </c>
      <c r="G13" s="547">
        <f>SUM(G9:G12)</f>
        <v>1846</v>
      </c>
      <c r="H13" s="547">
        <f>SUM(H9:H12)</f>
        <v>2300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>
        <v>221</v>
      </c>
      <c r="D14" s="45">
        <v>333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>
        <v>2</v>
      </c>
      <c r="D16" s="46">
        <v>14</v>
      </c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1571</v>
      </c>
      <c r="D19" s="48">
        <f>SUM(D9:D15)+D16</f>
        <v>1885</v>
      </c>
      <c r="E19" s="303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/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/>
    </row>
    <row r="22" spans="1:8" ht="24">
      <c r="A22" s="303" t="s">
        <v>323</v>
      </c>
      <c r="B22" s="304" t="s">
        <v>324</v>
      </c>
      <c r="C22" s="45">
        <v>219</v>
      </c>
      <c r="D22" s="45">
        <v>224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>
        <v>1</v>
      </c>
      <c r="D24" s="45">
        <v>1</v>
      </c>
      <c r="E24" s="300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15</v>
      </c>
      <c r="D25" s="45">
        <v>22</v>
      </c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235</v>
      </c>
      <c r="D26" s="48">
        <f>SUM(D22:D25)</f>
        <v>247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1806</v>
      </c>
      <c r="D28" s="49">
        <f>D26+D19</f>
        <v>2132</v>
      </c>
      <c r="E28" s="126" t="s">
        <v>338</v>
      </c>
      <c r="F28" s="553" t="s">
        <v>339</v>
      </c>
      <c r="G28" s="547">
        <f>G13+G15+G24</f>
        <v>1846</v>
      </c>
      <c r="H28" s="547">
        <f>H13+H15+H24</f>
        <v>2300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40</v>
      </c>
      <c r="D30" s="49">
        <f>IF((H28-D28)&gt;0,H28-D28,0)</f>
        <v>168</v>
      </c>
      <c r="E30" s="126" t="s">
        <v>342</v>
      </c>
      <c r="F30" s="553" t="s">
        <v>343</v>
      </c>
      <c r="G30" s="52">
        <f>IF((C28-G28)&gt;0,C28-G28,0)</f>
        <v>0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5" t="s">
        <v>344</v>
      </c>
      <c r="C31" s="45"/>
      <c r="D31" s="45"/>
      <c r="E31" s="295" t="s">
        <v>859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1806</v>
      </c>
      <c r="D33" s="48">
        <f>D28+D31+D32</f>
        <v>2132</v>
      </c>
      <c r="E33" s="126" t="s">
        <v>352</v>
      </c>
      <c r="F33" s="553" t="s">
        <v>353</v>
      </c>
      <c r="G33" s="52">
        <f>G32+G31+G28</f>
        <v>1846</v>
      </c>
      <c r="H33" s="52">
        <f>H32+H31+H28</f>
        <v>2300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40</v>
      </c>
      <c r="D34" s="49">
        <f>IF((H33-D33)&gt;0,H33-D33,0)</f>
        <v>168</v>
      </c>
      <c r="E34" s="127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22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>
        <v>22</v>
      </c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40</v>
      </c>
      <c r="D39" s="459">
        <f>+IF((H33-D33-D35)&gt;0,H33-D33-D35,0)</f>
        <v>146</v>
      </c>
      <c r="E39" s="312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40</v>
      </c>
      <c r="D41" s="51">
        <f>IF(H39=0,IF(D39-D40&gt;0,D39-D40+H40,0),IF(H39-H40&lt;0,H40-H39+D39,0))</f>
        <v>146</v>
      </c>
      <c r="E41" s="126" t="s">
        <v>375</v>
      </c>
      <c r="F41" s="570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1846</v>
      </c>
      <c r="D42" s="52">
        <f>D33+D35+D39</f>
        <v>2300</v>
      </c>
      <c r="E42" s="127" t="s">
        <v>379</v>
      </c>
      <c r="F42" s="128" t="s">
        <v>380</v>
      </c>
      <c r="G42" s="52">
        <f>G39+G33</f>
        <v>1846</v>
      </c>
      <c r="H42" s="52">
        <f>H39+H33</f>
        <v>2300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90" t="s">
        <v>867</v>
      </c>
      <c r="B45" s="590"/>
      <c r="C45" s="590"/>
      <c r="D45" s="590"/>
      <c r="E45" s="590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426"/>
      <c r="C48" s="426" t="s">
        <v>382</v>
      </c>
      <c r="D48" s="585"/>
      <c r="E48" s="585"/>
      <c r="F48" s="585"/>
      <c r="G48" s="585"/>
      <c r="H48" s="585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784</v>
      </c>
      <c r="D50" s="586"/>
      <c r="E50" s="586"/>
      <c r="F50" s="586"/>
      <c r="G50" s="586"/>
      <c r="H50" s="586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7" sqref="D47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"ВЕЛИНА" АД</v>
      </c>
      <c r="C4" s="540" t="s">
        <v>2</v>
      </c>
      <c r="D4" s="540">
        <f>'справка №1-БАЛАНС'!H3</f>
        <v>112011596</v>
      </c>
      <c r="E4" s="322"/>
      <c r="F4" s="322"/>
    </row>
    <row r="5" spans="1:4" ht="15">
      <c r="A5" s="469" t="s">
        <v>274</v>
      </c>
      <c r="B5" s="469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01.01.2009-31.12.2009</v>
      </c>
      <c r="C6" s="471"/>
      <c r="D6" s="472" t="s">
        <v>275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2117</v>
      </c>
      <c r="D10" s="53">
        <v>2997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-645</v>
      </c>
      <c r="D11" s="53">
        <v>-711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-580</v>
      </c>
      <c r="D13" s="53">
        <v>-657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-179</v>
      </c>
      <c r="D14" s="53">
        <v>-170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-26</v>
      </c>
      <c r="D15" s="53">
        <v>-33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-194</v>
      </c>
      <c r="D19" s="53">
        <v>-67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493</v>
      </c>
      <c r="D20" s="54">
        <f>SUM(D10:D19)</f>
        <v>1359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>
        <v>-45</v>
      </c>
      <c r="D22" s="53">
        <v>-918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-45</v>
      </c>
      <c r="D32" s="54">
        <f>SUM(D22:D31)</f>
        <v>-918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>
        <v>195</v>
      </c>
      <c r="D36" s="53">
        <v>100</v>
      </c>
      <c r="E36" s="129"/>
      <c r="F36" s="129"/>
    </row>
    <row r="37" spans="1:6" ht="12">
      <c r="A37" s="331" t="s">
        <v>438</v>
      </c>
      <c r="B37" s="332" t="s">
        <v>439</v>
      </c>
      <c r="C37" s="53">
        <v>-444</v>
      </c>
      <c r="D37" s="53">
        <v>-397</v>
      </c>
      <c r="E37" s="129"/>
      <c r="F37" s="129"/>
    </row>
    <row r="38" spans="1:6" ht="12">
      <c r="A38" s="331" t="s">
        <v>440</v>
      </c>
      <c r="B38" s="332" t="s">
        <v>441</v>
      </c>
      <c r="C38" s="53"/>
      <c r="D38" s="53"/>
      <c r="E38" s="129"/>
      <c r="F38" s="129"/>
    </row>
    <row r="39" spans="1:6" ht="12">
      <c r="A39" s="331" t="s">
        <v>442</v>
      </c>
      <c r="B39" s="332" t="s">
        <v>443</v>
      </c>
      <c r="C39" s="53">
        <v>-219</v>
      </c>
      <c r="D39" s="53">
        <v>-240</v>
      </c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>
        <v>-1</v>
      </c>
      <c r="D41" s="53"/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-469</v>
      </c>
      <c r="D42" s="54">
        <f>SUM(D34:D41)</f>
        <v>-537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-21</v>
      </c>
      <c r="D43" s="54">
        <f>D42+D32+D20</f>
        <v>-96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41</v>
      </c>
      <c r="D44" s="131">
        <v>137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20</v>
      </c>
      <c r="D45" s="54">
        <f>D44+D43</f>
        <v>41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20</v>
      </c>
      <c r="D46" s="55">
        <v>41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74"/>
      <c r="D50" s="574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784</v>
      </c>
      <c r="C52" s="574"/>
      <c r="D52" s="574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:D31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7" right="0.3" top="0.51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G24" sqref="G2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5" t="s">
        <v>460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77" t="str">
        <f>'справка №1-БАЛАНС'!E3</f>
        <v>"ВЕЛИНА" АД</v>
      </c>
      <c r="C3" s="577"/>
      <c r="D3" s="577"/>
      <c r="E3" s="577"/>
      <c r="F3" s="577"/>
      <c r="G3" s="577"/>
      <c r="H3" s="577"/>
      <c r="I3" s="577"/>
      <c r="J3" s="475"/>
      <c r="K3" s="592" t="s">
        <v>2</v>
      </c>
      <c r="L3" s="592"/>
      <c r="M3" s="477">
        <f>'справка №1-БАЛАНС'!H3</f>
        <v>112011596</v>
      </c>
      <c r="N3" s="1"/>
    </row>
    <row r="4" spans="1:15" s="531" customFormat="1" ht="13.5" customHeight="1">
      <c r="A4" s="466" t="s">
        <v>461</v>
      </c>
      <c r="B4" s="577" t="str">
        <f>'справка №1-БАЛАНС'!E4</f>
        <v>Консолидиран</v>
      </c>
      <c r="C4" s="577"/>
      <c r="D4" s="577"/>
      <c r="E4" s="577"/>
      <c r="F4" s="577"/>
      <c r="G4" s="577"/>
      <c r="H4" s="577"/>
      <c r="I4" s="577"/>
      <c r="J4" s="135"/>
      <c r="K4" s="593" t="s">
        <v>4</v>
      </c>
      <c r="L4" s="593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4" t="str">
        <f>'справка №1-БАЛАНС'!E5</f>
        <v>01.01.2009-31.12.2009</v>
      </c>
      <c r="C5" s="594"/>
      <c r="D5" s="594"/>
      <c r="E5" s="594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2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1530</v>
      </c>
      <c r="D11" s="57">
        <f>'справка №1-БАЛАНС'!H19</f>
        <v>0</v>
      </c>
      <c r="E11" s="57">
        <f>'справка №1-БАЛАНС'!H20</f>
        <v>710</v>
      </c>
      <c r="F11" s="57">
        <f>'справка №1-БАЛАНС'!H22</f>
        <v>52</v>
      </c>
      <c r="G11" s="57">
        <f>'справка №1-БАЛАНС'!H23</f>
        <v>0</v>
      </c>
      <c r="H11" s="59">
        <v>858</v>
      </c>
      <c r="I11" s="57">
        <f>'справка №1-БАЛАНС'!H28+'справка №1-БАЛАНС'!H31</f>
        <v>841</v>
      </c>
      <c r="J11" s="57">
        <f>'справка №1-БАЛАНС'!H29+'справка №1-БАЛАНС'!H32</f>
        <v>-110</v>
      </c>
      <c r="K11" s="59"/>
      <c r="L11" s="343">
        <f>SUM(C11:K11)</f>
        <v>3881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1530</v>
      </c>
      <c r="D15" s="60">
        <f aca="true" t="shared" si="2" ref="D15:M15">D11+D12</f>
        <v>0</v>
      </c>
      <c r="E15" s="60">
        <f t="shared" si="2"/>
        <v>710</v>
      </c>
      <c r="F15" s="60">
        <f t="shared" si="2"/>
        <v>52</v>
      </c>
      <c r="G15" s="60">
        <f t="shared" si="2"/>
        <v>0</v>
      </c>
      <c r="H15" s="60">
        <f t="shared" si="2"/>
        <v>858</v>
      </c>
      <c r="I15" s="60">
        <f t="shared" si="2"/>
        <v>841</v>
      </c>
      <c r="J15" s="60">
        <f t="shared" si="2"/>
        <v>-110</v>
      </c>
      <c r="K15" s="60">
        <f t="shared" si="2"/>
        <v>0</v>
      </c>
      <c r="L15" s="343">
        <f t="shared" si="1"/>
        <v>3881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40</v>
      </c>
      <c r="J16" s="344">
        <f>+'справка №1-БАЛАНС'!G32</f>
        <v>0</v>
      </c>
      <c r="K16" s="59"/>
      <c r="L16" s="343">
        <f t="shared" si="1"/>
        <v>40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1530</v>
      </c>
      <c r="D29" s="58">
        <f aca="true" t="shared" si="6" ref="D29:M29">D17+D20+D21+D24+D28+D27+D15+D16</f>
        <v>0</v>
      </c>
      <c r="E29" s="58">
        <f t="shared" si="6"/>
        <v>710</v>
      </c>
      <c r="F29" s="58">
        <f t="shared" si="6"/>
        <v>52</v>
      </c>
      <c r="G29" s="58">
        <f t="shared" si="6"/>
        <v>0</v>
      </c>
      <c r="H29" s="58">
        <f t="shared" si="6"/>
        <v>858</v>
      </c>
      <c r="I29" s="58">
        <f t="shared" si="6"/>
        <v>881</v>
      </c>
      <c r="J29" s="58">
        <f t="shared" si="6"/>
        <v>-110</v>
      </c>
      <c r="K29" s="58">
        <f t="shared" si="6"/>
        <v>0</v>
      </c>
      <c r="L29" s="343">
        <f t="shared" si="1"/>
        <v>3921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1530</v>
      </c>
      <c r="D32" s="58">
        <f t="shared" si="7"/>
        <v>0</v>
      </c>
      <c r="E32" s="58">
        <f t="shared" si="7"/>
        <v>710</v>
      </c>
      <c r="F32" s="58">
        <f t="shared" si="7"/>
        <v>52</v>
      </c>
      <c r="G32" s="58">
        <f t="shared" si="7"/>
        <v>0</v>
      </c>
      <c r="H32" s="58">
        <f t="shared" si="7"/>
        <v>858</v>
      </c>
      <c r="I32" s="58">
        <f t="shared" si="7"/>
        <v>881</v>
      </c>
      <c r="J32" s="58">
        <f t="shared" si="7"/>
        <v>-110</v>
      </c>
      <c r="K32" s="58">
        <f t="shared" si="7"/>
        <v>0</v>
      </c>
      <c r="L32" s="343">
        <f t="shared" si="1"/>
        <v>3921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1" t="s">
        <v>868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862</v>
      </c>
      <c r="B38" s="18"/>
      <c r="C38" s="14"/>
      <c r="D38" s="576" t="s">
        <v>522</v>
      </c>
      <c r="E38" s="576"/>
      <c r="F38" s="576"/>
      <c r="G38" s="576"/>
      <c r="H38" s="576"/>
      <c r="I38" s="576"/>
      <c r="J38" s="14" t="s">
        <v>863</v>
      </c>
      <c r="K38" s="14"/>
      <c r="L38" s="576"/>
      <c r="M38" s="576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D28" sqref="D28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384</v>
      </c>
      <c r="B2" s="596"/>
      <c r="C2" s="597" t="str">
        <f>'справка №1-БАЛАНС'!E3</f>
        <v>"ВЕЛИНА" АД</v>
      </c>
      <c r="D2" s="597"/>
      <c r="E2" s="597"/>
      <c r="F2" s="597"/>
      <c r="G2" s="597"/>
      <c r="H2" s="59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112011596</v>
      </c>
      <c r="P2" s="482"/>
      <c r="Q2" s="482"/>
      <c r="R2" s="525"/>
    </row>
    <row r="3" spans="1:18" ht="15">
      <c r="A3" s="595" t="s">
        <v>5</v>
      </c>
      <c r="B3" s="596"/>
      <c r="C3" s="598" t="str">
        <f>'справка №1-БАЛАНС'!E5</f>
        <v>01.01.2009-31.12.2009</v>
      </c>
      <c r="D3" s="598"/>
      <c r="E3" s="598"/>
      <c r="F3" s="484"/>
      <c r="G3" s="484"/>
      <c r="H3" s="484"/>
      <c r="I3" s="484"/>
      <c r="J3" s="484"/>
      <c r="K3" s="484"/>
      <c r="L3" s="484"/>
      <c r="M3" s="599" t="s">
        <v>4</v>
      </c>
      <c r="N3" s="599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0" t="s">
        <v>464</v>
      </c>
      <c r="B5" s="601"/>
      <c r="C5" s="604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609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609" t="s">
        <v>530</v>
      </c>
      <c r="R5" s="609" t="s">
        <v>531</v>
      </c>
    </row>
    <row r="6" spans="1:18" s="99" customFormat="1" ht="48">
      <c r="A6" s="602"/>
      <c r="B6" s="603"/>
      <c r="C6" s="605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610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610"/>
      <c r="R6" s="610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836</v>
      </c>
      <c r="E9" s="188"/>
      <c r="F9" s="188"/>
      <c r="G9" s="73">
        <f>D9+E9-F9</f>
        <v>836</v>
      </c>
      <c r="H9" s="64"/>
      <c r="I9" s="64"/>
      <c r="J9" s="73">
        <f>G9+H9-I9</f>
        <v>836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836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4062</v>
      </c>
      <c r="E10" s="188"/>
      <c r="F10" s="188"/>
      <c r="G10" s="73">
        <f aca="true" t="shared" si="2" ref="G10:G39">D10+E10-F10</f>
        <v>4062</v>
      </c>
      <c r="H10" s="64"/>
      <c r="I10" s="64"/>
      <c r="J10" s="73">
        <f aca="true" t="shared" si="3" ref="J10:J39">G10+H10-I10</f>
        <v>4062</v>
      </c>
      <c r="K10" s="64">
        <v>648</v>
      </c>
      <c r="L10" s="64">
        <v>119</v>
      </c>
      <c r="M10" s="64"/>
      <c r="N10" s="73">
        <f aca="true" t="shared" si="4" ref="N10:N39">K10+L10-M10</f>
        <v>767</v>
      </c>
      <c r="O10" s="64"/>
      <c r="P10" s="64"/>
      <c r="Q10" s="73">
        <f t="shared" si="0"/>
        <v>767</v>
      </c>
      <c r="R10" s="73">
        <f t="shared" si="1"/>
        <v>3295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639</v>
      </c>
      <c r="E11" s="188">
        <v>44</v>
      </c>
      <c r="F11" s="188"/>
      <c r="G11" s="73">
        <f t="shared" si="2"/>
        <v>683</v>
      </c>
      <c r="H11" s="64"/>
      <c r="I11" s="64"/>
      <c r="J11" s="73">
        <f t="shared" si="3"/>
        <v>683</v>
      </c>
      <c r="K11" s="64">
        <v>235</v>
      </c>
      <c r="L11" s="64">
        <v>50</v>
      </c>
      <c r="M11" s="64"/>
      <c r="N11" s="73">
        <f t="shared" si="4"/>
        <v>285</v>
      </c>
      <c r="O11" s="64"/>
      <c r="P11" s="64"/>
      <c r="Q11" s="73">
        <f t="shared" si="0"/>
        <v>285</v>
      </c>
      <c r="R11" s="73">
        <f t="shared" si="1"/>
        <v>398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15</v>
      </c>
      <c r="E13" s="188"/>
      <c r="F13" s="188"/>
      <c r="G13" s="73">
        <f t="shared" si="2"/>
        <v>15</v>
      </c>
      <c r="H13" s="64"/>
      <c r="I13" s="64"/>
      <c r="J13" s="73">
        <f t="shared" si="3"/>
        <v>15</v>
      </c>
      <c r="K13" s="64">
        <v>15</v>
      </c>
      <c r="L13" s="64"/>
      <c r="M13" s="64"/>
      <c r="N13" s="73">
        <f t="shared" si="4"/>
        <v>15</v>
      </c>
      <c r="O13" s="64"/>
      <c r="P13" s="64"/>
      <c r="Q13" s="73">
        <f t="shared" si="0"/>
        <v>15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1344</v>
      </c>
      <c r="E14" s="188">
        <v>5</v>
      </c>
      <c r="F14" s="188"/>
      <c r="G14" s="73">
        <f t="shared" si="2"/>
        <v>1349</v>
      </c>
      <c r="H14" s="64"/>
      <c r="I14" s="64"/>
      <c r="J14" s="73">
        <f t="shared" si="3"/>
        <v>1349</v>
      </c>
      <c r="K14" s="64">
        <v>465</v>
      </c>
      <c r="L14" s="64">
        <v>177</v>
      </c>
      <c r="M14" s="64"/>
      <c r="N14" s="73">
        <f t="shared" si="4"/>
        <v>642</v>
      </c>
      <c r="O14" s="64"/>
      <c r="P14" s="64"/>
      <c r="Q14" s="73">
        <f t="shared" si="0"/>
        <v>642</v>
      </c>
      <c r="R14" s="73">
        <f t="shared" si="1"/>
        <v>707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864</v>
      </c>
      <c r="B15" s="373" t="s">
        <v>865</v>
      </c>
      <c r="C15" s="455" t="s">
        <v>866</v>
      </c>
      <c r="D15" s="456"/>
      <c r="E15" s="456"/>
      <c r="F15" s="456"/>
      <c r="G15" s="73">
        <f t="shared" si="2"/>
        <v>0</v>
      </c>
      <c r="H15" s="457"/>
      <c r="I15" s="457"/>
      <c r="J15" s="73">
        <f t="shared" si="3"/>
        <v>0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562</v>
      </c>
      <c r="B16" s="192" t="s">
        <v>563</v>
      </c>
      <c r="C16" s="366" t="s">
        <v>564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6896</v>
      </c>
      <c r="E17" s="193">
        <f>SUM(E9:E16)</f>
        <v>49</v>
      </c>
      <c r="F17" s="193">
        <f>SUM(F9:F16)</f>
        <v>0</v>
      </c>
      <c r="G17" s="73">
        <f t="shared" si="2"/>
        <v>6945</v>
      </c>
      <c r="H17" s="74">
        <f>SUM(H9:H16)</f>
        <v>0</v>
      </c>
      <c r="I17" s="74">
        <f>SUM(I9:I16)</f>
        <v>0</v>
      </c>
      <c r="J17" s="73">
        <f t="shared" si="3"/>
        <v>6945</v>
      </c>
      <c r="K17" s="74">
        <f>SUM(K9:K16)</f>
        <v>1363</v>
      </c>
      <c r="L17" s="74">
        <f>SUM(L9:L16)</f>
        <v>346</v>
      </c>
      <c r="M17" s="74">
        <f>SUM(M9:M16)</f>
        <v>0</v>
      </c>
      <c r="N17" s="73">
        <f t="shared" si="4"/>
        <v>1709</v>
      </c>
      <c r="O17" s="74">
        <f>SUM(O9:O16)</f>
        <v>0</v>
      </c>
      <c r="P17" s="74">
        <f>SUM(P9:P16)</f>
        <v>0</v>
      </c>
      <c r="Q17" s="73">
        <f t="shared" si="5"/>
        <v>1709</v>
      </c>
      <c r="R17" s="73">
        <f t="shared" si="6"/>
        <v>5236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19</v>
      </c>
      <c r="E22" s="188">
        <v>3</v>
      </c>
      <c r="F22" s="188"/>
      <c r="G22" s="73">
        <f t="shared" si="2"/>
        <v>22</v>
      </c>
      <c r="H22" s="64"/>
      <c r="I22" s="64"/>
      <c r="J22" s="73">
        <f t="shared" si="3"/>
        <v>22</v>
      </c>
      <c r="K22" s="64">
        <v>16</v>
      </c>
      <c r="L22" s="64">
        <v>2</v>
      </c>
      <c r="M22" s="64"/>
      <c r="N22" s="73">
        <f t="shared" si="4"/>
        <v>18</v>
      </c>
      <c r="O22" s="64"/>
      <c r="P22" s="64"/>
      <c r="Q22" s="73">
        <f t="shared" si="5"/>
        <v>18</v>
      </c>
      <c r="R22" s="7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841</v>
      </c>
      <c r="C25" s="375" t="s">
        <v>583</v>
      </c>
      <c r="D25" s="189">
        <f>SUM(D21:D24)</f>
        <v>19</v>
      </c>
      <c r="E25" s="189">
        <f aca="true" t="shared" si="7" ref="E25:P25">SUM(E21:E24)</f>
        <v>3</v>
      </c>
      <c r="F25" s="189">
        <f t="shared" si="7"/>
        <v>0</v>
      </c>
      <c r="G25" s="66">
        <f t="shared" si="2"/>
        <v>22</v>
      </c>
      <c r="H25" s="65">
        <f t="shared" si="7"/>
        <v>0</v>
      </c>
      <c r="I25" s="65">
        <f t="shared" si="7"/>
        <v>0</v>
      </c>
      <c r="J25" s="66">
        <f t="shared" si="3"/>
        <v>22</v>
      </c>
      <c r="K25" s="65">
        <f t="shared" si="7"/>
        <v>16</v>
      </c>
      <c r="L25" s="65">
        <f t="shared" si="7"/>
        <v>2</v>
      </c>
      <c r="M25" s="65">
        <f t="shared" si="7"/>
        <v>0</v>
      </c>
      <c r="N25" s="66">
        <f t="shared" si="4"/>
        <v>18</v>
      </c>
      <c r="O25" s="65">
        <f t="shared" si="7"/>
        <v>0</v>
      </c>
      <c r="P25" s="65">
        <f t="shared" si="7"/>
        <v>0</v>
      </c>
      <c r="Q25" s="66">
        <f t="shared" si="5"/>
        <v>18</v>
      </c>
      <c r="R25" s="66">
        <f t="shared" si="6"/>
        <v>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857</v>
      </c>
      <c r="C27" s="379" t="s">
        <v>586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858</v>
      </c>
      <c r="C38" s="368" t="s">
        <v>602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603</v>
      </c>
      <c r="B39" s="369" t="s">
        <v>604</v>
      </c>
      <c r="C39" s="368" t="s">
        <v>605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6915</v>
      </c>
      <c r="E40" s="437">
        <f>E17+E18+E19+E25+E38+E39</f>
        <v>52</v>
      </c>
      <c r="F40" s="437">
        <f aca="true" t="shared" si="13" ref="F40:R40">F17+F18+F19+F25+F38+F39</f>
        <v>0</v>
      </c>
      <c r="G40" s="437">
        <f t="shared" si="13"/>
        <v>6967</v>
      </c>
      <c r="H40" s="437">
        <f t="shared" si="13"/>
        <v>0</v>
      </c>
      <c r="I40" s="437">
        <f t="shared" si="13"/>
        <v>0</v>
      </c>
      <c r="J40" s="437">
        <f t="shared" si="13"/>
        <v>6967</v>
      </c>
      <c r="K40" s="437">
        <f t="shared" si="13"/>
        <v>1379</v>
      </c>
      <c r="L40" s="437">
        <f t="shared" si="13"/>
        <v>348</v>
      </c>
      <c r="M40" s="437">
        <f t="shared" si="13"/>
        <v>0</v>
      </c>
      <c r="N40" s="437">
        <f t="shared" si="13"/>
        <v>1727</v>
      </c>
      <c r="O40" s="437">
        <f t="shared" si="13"/>
        <v>0</v>
      </c>
      <c r="P40" s="437">
        <f t="shared" si="13"/>
        <v>0</v>
      </c>
      <c r="Q40" s="437">
        <f t="shared" si="13"/>
        <v>1727</v>
      </c>
      <c r="R40" s="437">
        <f t="shared" si="13"/>
        <v>5240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609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06"/>
      <c r="L44" s="606"/>
      <c r="M44" s="606"/>
      <c r="N44" s="606"/>
      <c r="O44" s="607" t="s">
        <v>784</v>
      </c>
      <c r="P44" s="608"/>
      <c r="Q44" s="608"/>
      <c r="R44" s="608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D75" sqref="D75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611</v>
      </c>
      <c r="B1" s="614"/>
      <c r="C1" s="614"/>
      <c r="D1" s="614"/>
      <c r="E1" s="614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384</v>
      </c>
      <c r="B3" s="617" t="str">
        <f>'справка №1-БАЛАНС'!E3</f>
        <v>"ВЕЛИНА" АД</v>
      </c>
      <c r="C3" s="618"/>
      <c r="D3" s="525" t="s">
        <v>2</v>
      </c>
      <c r="E3" s="106">
        <f>'справка №1-БАЛАНС'!H3</f>
        <v>112011596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5" t="str">
        <f>'справка №1-БАЛАНС'!E5</f>
        <v>01.01.2009-31.12.2009</v>
      </c>
      <c r="C4" s="616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612</v>
      </c>
      <c r="B5" s="495"/>
      <c r="C5" s="496"/>
      <c r="D5" s="106"/>
      <c r="E5" s="497" t="s">
        <v>613</v>
      </c>
    </row>
    <row r="6" spans="1:14" s="99" customFormat="1" ht="12">
      <c r="A6" s="388" t="s">
        <v>464</v>
      </c>
      <c r="B6" s="389" t="s">
        <v>8</v>
      </c>
      <c r="C6" s="390" t="s">
        <v>614</v>
      </c>
      <c r="D6" s="137" t="s">
        <v>615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616</v>
      </c>
      <c r="E7" s="123" t="s">
        <v>617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618</v>
      </c>
      <c r="B9" s="393" t="s">
        <v>619</v>
      </c>
      <c r="C9" s="107"/>
      <c r="D9" s="107"/>
      <c r="E9" s="119">
        <f>C9-D9</f>
        <v>0</v>
      </c>
      <c r="F9" s="105"/>
    </row>
    <row r="10" spans="1:6" ht="12">
      <c r="A10" s="392" t="s">
        <v>620</v>
      </c>
      <c r="B10" s="394"/>
      <c r="C10" s="103"/>
      <c r="D10" s="103"/>
      <c r="E10" s="119"/>
      <c r="F10" s="105"/>
    </row>
    <row r="11" spans="1:15" ht="12">
      <c r="A11" s="395" t="s">
        <v>621</v>
      </c>
      <c r="B11" s="396" t="s">
        <v>622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623</v>
      </c>
      <c r="B12" s="396" t="s">
        <v>624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6" ht="12">
      <c r="A15" s="395" t="s">
        <v>629</v>
      </c>
      <c r="B15" s="396" t="s">
        <v>630</v>
      </c>
      <c r="C15" s="107"/>
      <c r="D15" s="107"/>
      <c r="E15" s="119">
        <f t="shared" si="0"/>
        <v>0</v>
      </c>
      <c r="F15" s="105"/>
    </row>
    <row r="16" spans="1:15" ht="12">
      <c r="A16" s="395" t="s">
        <v>631</v>
      </c>
      <c r="B16" s="396" t="s">
        <v>632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633</v>
      </c>
      <c r="B17" s="396" t="s">
        <v>634</v>
      </c>
      <c r="C17" s="107"/>
      <c r="D17" s="107"/>
      <c r="E17" s="119">
        <f t="shared" si="0"/>
        <v>0</v>
      </c>
      <c r="F17" s="105"/>
    </row>
    <row r="18" spans="1:6" ht="12">
      <c r="A18" s="395" t="s">
        <v>627</v>
      </c>
      <c r="B18" s="396" t="s">
        <v>635</v>
      </c>
      <c r="C18" s="107"/>
      <c r="D18" s="107"/>
      <c r="E18" s="119">
        <f t="shared" si="0"/>
        <v>0</v>
      </c>
      <c r="F18" s="105"/>
    </row>
    <row r="19" spans="1:15" ht="12">
      <c r="A19" s="397" t="s">
        <v>636</v>
      </c>
      <c r="B19" s="393" t="s">
        <v>637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638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639</v>
      </c>
      <c r="B21" s="393" t="s">
        <v>640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641</v>
      </c>
      <c r="B23" s="398"/>
      <c r="C23" s="118"/>
      <c r="D23" s="103"/>
      <c r="E23" s="119"/>
      <c r="F23" s="105"/>
    </row>
    <row r="24" spans="1:15" ht="12">
      <c r="A24" s="395" t="s">
        <v>642</v>
      </c>
      <c r="B24" s="396" t="s">
        <v>643</v>
      </c>
      <c r="C24" s="118">
        <f>SUM(C25:C27)</f>
        <v>1</v>
      </c>
      <c r="D24" s="118">
        <f>SUM(D25:D27)</f>
        <v>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>
        <v>1</v>
      </c>
      <c r="D26" s="107">
        <v>1</v>
      </c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/>
      <c r="D27" s="107"/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35</v>
      </c>
      <c r="D28" s="107">
        <v>35</v>
      </c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6" ht="12">
      <c r="A32" s="395" t="s">
        <v>658</v>
      </c>
      <c r="B32" s="396" t="s">
        <v>659</v>
      </c>
      <c r="C32" s="107"/>
      <c r="D32" s="107"/>
      <c r="E32" s="119">
        <f t="shared" si="0"/>
        <v>0</v>
      </c>
      <c r="F32" s="105"/>
    </row>
    <row r="33" spans="1:15" ht="12">
      <c r="A33" s="395" t="s">
        <v>660</v>
      </c>
      <c r="B33" s="396" t="s">
        <v>661</v>
      </c>
      <c r="C33" s="104">
        <f>SUM(C34:C37)</f>
        <v>23</v>
      </c>
      <c r="D33" s="104">
        <f>SUM(D34:D37)</f>
        <v>23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662</v>
      </c>
      <c r="B34" s="396" t="s">
        <v>663</v>
      </c>
      <c r="C34" s="107">
        <v>23</v>
      </c>
      <c r="D34" s="107">
        <v>23</v>
      </c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>
        <v>0</v>
      </c>
      <c r="D35" s="107">
        <v>0</v>
      </c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6" ht="12">
      <c r="A37" s="395" t="s">
        <v>668</v>
      </c>
      <c r="B37" s="396" t="s">
        <v>669</v>
      </c>
      <c r="C37" s="107"/>
      <c r="D37" s="107"/>
      <c r="E37" s="119">
        <f t="shared" si="0"/>
        <v>0</v>
      </c>
      <c r="F37" s="105"/>
    </row>
    <row r="38" spans="1:15" ht="12">
      <c r="A38" s="395" t="s">
        <v>670</v>
      </c>
      <c r="B38" s="396" t="s">
        <v>671</v>
      </c>
      <c r="C38" s="118">
        <f>SUM(C39:C42)</f>
        <v>5</v>
      </c>
      <c r="D38" s="104">
        <f>SUM(D39:D42)</f>
        <v>5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6" ht="12">
      <c r="A42" s="395" t="s">
        <v>678</v>
      </c>
      <c r="B42" s="396" t="s">
        <v>679</v>
      </c>
      <c r="C42" s="107">
        <v>5</v>
      </c>
      <c r="D42" s="107">
        <v>5</v>
      </c>
      <c r="E42" s="119">
        <f t="shared" si="0"/>
        <v>0</v>
      </c>
      <c r="F42" s="105"/>
    </row>
    <row r="43" spans="1:15" ht="12">
      <c r="A43" s="397" t="s">
        <v>680</v>
      </c>
      <c r="B43" s="393" t="s">
        <v>681</v>
      </c>
      <c r="C43" s="103">
        <f>C24+C28+C29+C31+C30+C32+C33+C38</f>
        <v>65</v>
      </c>
      <c r="D43" s="103">
        <f>D24+D28+D29+D31+D30+D32+D33+D38</f>
        <v>65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682</v>
      </c>
      <c r="B44" s="394" t="s">
        <v>683</v>
      </c>
      <c r="C44" s="102">
        <f>C43+C21+C19+C9</f>
        <v>65</v>
      </c>
      <c r="D44" s="102">
        <f>D43+D21+D19+D9</f>
        <v>65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684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464</v>
      </c>
      <c r="B48" s="389" t="s">
        <v>8</v>
      </c>
      <c r="C48" s="403" t="s">
        <v>685</v>
      </c>
      <c r="D48" s="137" t="s">
        <v>686</v>
      </c>
      <c r="E48" s="137"/>
      <c r="F48" s="137" t="s">
        <v>687</v>
      </c>
    </row>
    <row r="49" spans="1:6" s="99" customFormat="1" ht="12">
      <c r="A49" s="388"/>
      <c r="B49" s="391"/>
      <c r="C49" s="403"/>
      <c r="D49" s="392" t="s">
        <v>616</v>
      </c>
      <c r="E49" s="392" t="s">
        <v>617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688</v>
      </c>
      <c r="B51" s="398"/>
      <c r="C51" s="102"/>
      <c r="D51" s="102"/>
      <c r="E51" s="102"/>
      <c r="F51" s="404"/>
    </row>
    <row r="52" spans="1:16" ht="24">
      <c r="A52" s="395" t="s">
        <v>689</v>
      </c>
      <c r="B52" s="396" t="s">
        <v>690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691</v>
      </c>
      <c r="B53" s="396" t="s">
        <v>692</v>
      </c>
      <c r="C53" s="107"/>
      <c r="D53" s="107"/>
      <c r="E53" s="118">
        <f>C53-D53</f>
        <v>0</v>
      </c>
      <c r="F53" s="107"/>
    </row>
    <row r="54" spans="1:6" ht="12">
      <c r="A54" s="395" t="s">
        <v>693</v>
      </c>
      <c r="B54" s="396" t="s">
        <v>694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678</v>
      </c>
      <c r="B55" s="396" t="s">
        <v>695</v>
      </c>
      <c r="C55" s="107"/>
      <c r="D55" s="107"/>
      <c r="E55" s="118">
        <f t="shared" si="1"/>
        <v>0</v>
      </c>
      <c r="F55" s="107"/>
    </row>
    <row r="56" spans="1:16" ht="24">
      <c r="A56" s="395" t="s">
        <v>696</v>
      </c>
      <c r="B56" s="396" t="s">
        <v>697</v>
      </c>
      <c r="C56" s="102">
        <f>C57+C59</f>
        <v>1425</v>
      </c>
      <c r="D56" s="102">
        <f>D57+D59</f>
        <v>0</v>
      </c>
      <c r="E56" s="118">
        <f t="shared" si="1"/>
        <v>1425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698</v>
      </c>
      <c r="B57" s="396" t="s">
        <v>699</v>
      </c>
      <c r="C57" s="107">
        <v>1425</v>
      </c>
      <c r="D57" s="107"/>
      <c r="E57" s="118">
        <f t="shared" si="1"/>
        <v>1425</v>
      </c>
      <c r="F57" s="107"/>
    </row>
    <row r="58" spans="1:6" ht="12">
      <c r="A58" s="405" t="s">
        <v>700</v>
      </c>
      <c r="B58" s="396" t="s">
        <v>701</v>
      </c>
      <c r="C58" s="108"/>
      <c r="D58" s="108"/>
      <c r="E58" s="118">
        <f t="shared" si="1"/>
        <v>0</v>
      </c>
      <c r="F58" s="108"/>
    </row>
    <row r="59" spans="1:6" ht="12">
      <c r="A59" s="405" t="s">
        <v>702</v>
      </c>
      <c r="B59" s="396" t="s">
        <v>703</v>
      </c>
      <c r="C59" s="107"/>
      <c r="D59" s="107"/>
      <c r="E59" s="118">
        <f t="shared" si="1"/>
        <v>0</v>
      </c>
      <c r="F59" s="107"/>
    </row>
    <row r="60" spans="1:6" ht="12">
      <c r="A60" s="405" t="s">
        <v>700</v>
      </c>
      <c r="B60" s="396" t="s">
        <v>704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705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706</v>
      </c>
      <c r="C62" s="107"/>
      <c r="D62" s="107"/>
      <c r="E62" s="118">
        <f t="shared" si="1"/>
        <v>0</v>
      </c>
      <c r="F62" s="109"/>
    </row>
    <row r="63" spans="1:6" ht="12">
      <c r="A63" s="395" t="s">
        <v>707</v>
      </c>
      <c r="B63" s="396" t="s">
        <v>708</v>
      </c>
      <c r="C63" s="107"/>
      <c r="D63" s="107"/>
      <c r="E63" s="118">
        <f t="shared" si="1"/>
        <v>0</v>
      </c>
      <c r="F63" s="109"/>
    </row>
    <row r="64" spans="1:6" ht="12">
      <c r="A64" s="395" t="s">
        <v>709</v>
      </c>
      <c r="B64" s="396" t="s">
        <v>710</v>
      </c>
      <c r="C64" s="107"/>
      <c r="D64" s="107"/>
      <c r="E64" s="118">
        <f t="shared" si="1"/>
        <v>0</v>
      </c>
      <c r="F64" s="109"/>
    </row>
    <row r="65" spans="1:6" ht="12">
      <c r="A65" s="395" t="s">
        <v>711</v>
      </c>
      <c r="B65" s="396" t="s">
        <v>712</v>
      </c>
      <c r="C65" s="108"/>
      <c r="D65" s="108"/>
      <c r="E65" s="118">
        <f t="shared" si="1"/>
        <v>0</v>
      </c>
      <c r="F65" s="110"/>
    </row>
    <row r="66" spans="1:16" ht="12">
      <c r="A66" s="397" t="s">
        <v>713</v>
      </c>
      <c r="B66" s="393" t="s">
        <v>714</v>
      </c>
      <c r="C66" s="102">
        <f>C52+C56+C61+C62+C63+C64</f>
        <v>1425</v>
      </c>
      <c r="D66" s="102">
        <f>D52+D56+D61+D62+D63+D64</f>
        <v>0</v>
      </c>
      <c r="E66" s="118">
        <f t="shared" si="1"/>
        <v>1425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715</v>
      </c>
      <c r="B67" s="394"/>
      <c r="C67" s="103"/>
      <c r="D67" s="103"/>
      <c r="E67" s="118"/>
      <c r="F67" s="111"/>
    </row>
    <row r="68" spans="1:6" ht="12">
      <c r="A68" s="395" t="s">
        <v>716</v>
      </c>
      <c r="B68" s="406" t="s">
        <v>717</v>
      </c>
      <c r="C68" s="107">
        <v>90</v>
      </c>
      <c r="D68" s="107"/>
      <c r="E68" s="118">
        <f t="shared" si="1"/>
        <v>90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718</v>
      </c>
      <c r="B70" s="398"/>
      <c r="C70" s="103"/>
      <c r="D70" s="103"/>
      <c r="E70" s="118"/>
      <c r="F70" s="111"/>
    </row>
    <row r="71" spans="1:16" ht="24">
      <c r="A71" s="395" t="s">
        <v>689</v>
      </c>
      <c r="B71" s="396" t="s">
        <v>719</v>
      </c>
      <c r="C71" s="104">
        <f>SUM(C72:C74)</f>
        <v>204</v>
      </c>
      <c r="D71" s="104">
        <f>SUM(D72:D74)</f>
        <v>204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720</v>
      </c>
      <c r="B72" s="396" t="s">
        <v>721</v>
      </c>
      <c r="C72" s="107">
        <v>4</v>
      </c>
      <c r="D72" s="107">
        <v>4</v>
      </c>
      <c r="E72" s="118">
        <f t="shared" si="1"/>
        <v>0</v>
      </c>
      <c r="F72" s="109"/>
    </row>
    <row r="73" spans="1:6" ht="12">
      <c r="A73" s="395" t="s">
        <v>722</v>
      </c>
      <c r="B73" s="396" t="s">
        <v>723</v>
      </c>
      <c r="C73" s="107"/>
      <c r="D73" s="107"/>
      <c r="E73" s="118">
        <f t="shared" si="1"/>
        <v>0</v>
      </c>
      <c r="F73" s="109"/>
    </row>
    <row r="74" spans="1:6" ht="12">
      <c r="A74" s="407" t="s">
        <v>724</v>
      </c>
      <c r="B74" s="396" t="s">
        <v>725</v>
      </c>
      <c r="C74" s="107">
        <v>200</v>
      </c>
      <c r="D74" s="107">
        <v>200</v>
      </c>
      <c r="E74" s="118">
        <f t="shared" si="1"/>
        <v>0</v>
      </c>
      <c r="F74" s="109"/>
    </row>
    <row r="75" spans="1:16" ht="24">
      <c r="A75" s="395" t="s">
        <v>696</v>
      </c>
      <c r="B75" s="396" t="s">
        <v>726</v>
      </c>
      <c r="C75" s="102">
        <f>C76+C78</f>
        <v>160</v>
      </c>
      <c r="D75" s="102">
        <f>D76+D78</f>
        <v>160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727</v>
      </c>
      <c r="B76" s="396" t="s">
        <v>728</v>
      </c>
      <c r="C76" s="107">
        <v>160</v>
      </c>
      <c r="D76" s="107">
        <v>160</v>
      </c>
      <c r="E76" s="118">
        <f t="shared" si="1"/>
        <v>0</v>
      </c>
      <c r="F76" s="107"/>
    </row>
    <row r="77" spans="1:6" ht="12">
      <c r="A77" s="395" t="s">
        <v>729</v>
      </c>
      <c r="B77" s="396" t="s">
        <v>730</v>
      </c>
      <c r="C77" s="108"/>
      <c r="D77" s="108"/>
      <c r="E77" s="118">
        <f t="shared" si="1"/>
        <v>0</v>
      </c>
      <c r="F77" s="108"/>
    </row>
    <row r="78" spans="1:6" ht="12">
      <c r="A78" s="395" t="s">
        <v>731</v>
      </c>
      <c r="B78" s="396" t="s">
        <v>732</v>
      </c>
      <c r="C78" s="107"/>
      <c r="D78" s="107"/>
      <c r="E78" s="118">
        <f t="shared" si="1"/>
        <v>0</v>
      </c>
      <c r="F78" s="107"/>
    </row>
    <row r="79" spans="1:6" ht="12">
      <c r="A79" s="395" t="s">
        <v>700</v>
      </c>
      <c r="B79" s="396" t="s">
        <v>733</v>
      </c>
      <c r="C79" s="108"/>
      <c r="D79" s="108"/>
      <c r="E79" s="118">
        <f t="shared" si="1"/>
        <v>0</v>
      </c>
      <c r="F79" s="108"/>
    </row>
    <row r="80" spans="1:16" ht="12">
      <c r="A80" s="395" t="s">
        <v>734</v>
      </c>
      <c r="B80" s="396" t="s">
        <v>735</v>
      </c>
      <c r="C80" s="102">
        <f>SUM(C81:C84)</f>
        <v>480</v>
      </c>
      <c r="D80" s="102">
        <f>SUM(D81:D84)</f>
        <v>480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12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24">
      <c r="A83" s="395" t="s">
        <v>740</v>
      </c>
      <c r="B83" s="396" t="s">
        <v>741</v>
      </c>
      <c r="C83" s="107">
        <v>480</v>
      </c>
      <c r="D83" s="107">
        <v>480</v>
      </c>
      <c r="E83" s="118">
        <f t="shared" si="1"/>
        <v>0</v>
      </c>
      <c r="F83" s="107"/>
    </row>
    <row r="84" spans="1:6" ht="12">
      <c r="A84" s="395" t="s">
        <v>742</v>
      </c>
      <c r="B84" s="396" t="s">
        <v>743</v>
      </c>
      <c r="C84" s="107"/>
      <c r="D84" s="107"/>
      <c r="E84" s="118">
        <f t="shared" si="1"/>
        <v>0</v>
      </c>
      <c r="F84" s="107"/>
    </row>
    <row r="85" spans="1:16" ht="12">
      <c r="A85" s="395" t="s">
        <v>744</v>
      </c>
      <c r="B85" s="396" t="s">
        <v>745</v>
      </c>
      <c r="C85" s="103">
        <f>SUM(C86:C90)+C94</f>
        <v>142</v>
      </c>
      <c r="D85" s="103">
        <f>SUM(D86:D90)+D94</f>
        <v>142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746</v>
      </c>
      <c r="B86" s="396" t="s">
        <v>747</v>
      </c>
      <c r="C86" s="107"/>
      <c r="D86" s="107"/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>
        <v>63</v>
      </c>
      <c r="D87" s="107">
        <v>63</v>
      </c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13</v>
      </c>
      <c r="D88" s="107">
        <v>13</v>
      </c>
      <c r="E88" s="118">
        <f t="shared" si="1"/>
        <v>0</v>
      </c>
      <c r="F88" s="107"/>
    </row>
    <row r="89" spans="1:6" ht="12">
      <c r="A89" s="395" t="s">
        <v>752</v>
      </c>
      <c r="B89" s="396" t="s">
        <v>753</v>
      </c>
      <c r="C89" s="107">
        <v>37</v>
      </c>
      <c r="D89" s="107">
        <v>37</v>
      </c>
      <c r="E89" s="118">
        <f t="shared" si="1"/>
        <v>0</v>
      </c>
      <c r="F89" s="107"/>
    </row>
    <row r="90" spans="1:16" ht="12">
      <c r="A90" s="395" t="s">
        <v>754</v>
      </c>
      <c r="B90" s="396" t="s">
        <v>755</v>
      </c>
      <c r="C90" s="102">
        <f>SUM(C91:C93)</f>
        <v>15</v>
      </c>
      <c r="D90" s="102">
        <f>SUM(D91:D93)</f>
        <v>15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756</v>
      </c>
      <c r="B91" s="396" t="s">
        <v>757</v>
      </c>
      <c r="C91" s="107"/>
      <c r="D91" s="107"/>
      <c r="E91" s="118">
        <f t="shared" si="1"/>
        <v>0</v>
      </c>
      <c r="F91" s="107"/>
    </row>
    <row r="92" spans="1:6" ht="12">
      <c r="A92" s="395" t="s">
        <v>664</v>
      </c>
      <c r="B92" s="396" t="s">
        <v>758</v>
      </c>
      <c r="C92" s="107">
        <v>11</v>
      </c>
      <c r="D92" s="107">
        <v>11</v>
      </c>
      <c r="E92" s="118">
        <f t="shared" si="1"/>
        <v>0</v>
      </c>
      <c r="F92" s="107"/>
    </row>
    <row r="93" spans="1:6" ht="12">
      <c r="A93" s="395" t="s">
        <v>668</v>
      </c>
      <c r="B93" s="396" t="s">
        <v>759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14</v>
      </c>
      <c r="D94" s="107">
        <v>14</v>
      </c>
      <c r="E94" s="118">
        <f t="shared" si="1"/>
        <v>0</v>
      </c>
      <c r="F94" s="107"/>
    </row>
    <row r="95" spans="1:6" ht="12">
      <c r="A95" s="395" t="s">
        <v>762</v>
      </c>
      <c r="B95" s="396" t="s">
        <v>763</v>
      </c>
      <c r="C95" s="107">
        <v>67</v>
      </c>
      <c r="D95" s="107">
        <v>67</v>
      </c>
      <c r="E95" s="118">
        <f t="shared" si="1"/>
        <v>0</v>
      </c>
      <c r="F95" s="109"/>
    </row>
    <row r="96" spans="1:16" ht="12">
      <c r="A96" s="397" t="s">
        <v>764</v>
      </c>
      <c r="B96" s="406" t="s">
        <v>765</v>
      </c>
      <c r="C96" s="103">
        <f>C85+C80+C75+C71+C95</f>
        <v>1053</v>
      </c>
      <c r="D96" s="103">
        <f>D85+D80+D75+D71+D95</f>
        <v>1053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766</v>
      </c>
      <c r="B97" s="394" t="s">
        <v>767</v>
      </c>
      <c r="C97" s="103">
        <f>C96+C68+C66</f>
        <v>2568</v>
      </c>
      <c r="D97" s="103">
        <f>D96+D68+D66</f>
        <v>1053</v>
      </c>
      <c r="E97" s="103">
        <f>E96+E68+E66</f>
        <v>1515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768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464</v>
      </c>
      <c r="B100" s="394" t="s">
        <v>465</v>
      </c>
      <c r="C100" s="114" t="s">
        <v>769</v>
      </c>
      <c r="D100" s="114" t="s">
        <v>770</v>
      </c>
      <c r="E100" s="114" t="s">
        <v>771</v>
      </c>
      <c r="F100" s="114" t="s">
        <v>772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777</v>
      </c>
      <c r="B104" s="396" t="s">
        <v>778</v>
      </c>
      <c r="C104" s="107">
        <v>2</v>
      </c>
      <c r="D104" s="107"/>
      <c r="E104" s="107"/>
      <c r="F104" s="124">
        <f>C104+D104-E104</f>
        <v>2</v>
      </c>
    </row>
    <row r="105" spans="1:16" ht="12">
      <c r="A105" s="411" t="s">
        <v>779</v>
      </c>
      <c r="B105" s="394" t="s">
        <v>780</v>
      </c>
      <c r="C105" s="102">
        <f>SUM(C102:C104)</f>
        <v>2</v>
      </c>
      <c r="D105" s="102">
        <f>SUM(D102:D104)</f>
        <v>0</v>
      </c>
      <c r="E105" s="102">
        <f>SUM(E102:E104)</f>
        <v>0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781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782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2" t="s">
        <v>783</v>
      </c>
      <c r="B109" s="612"/>
      <c r="C109" s="612" t="s">
        <v>382</v>
      </c>
      <c r="D109" s="612"/>
      <c r="E109" s="612"/>
      <c r="F109" s="61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1" t="s">
        <v>784</v>
      </c>
      <c r="D111" s="611"/>
      <c r="E111" s="611"/>
      <c r="F111" s="611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3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25">
      <selection activeCell="D15" sqref="D15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823</v>
      </c>
      <c r="B2" s="144"/>
      <c r="C2" s="144"/>
      <c r="D2" s="144"/>
      <c r="E2" s="144"/>
      <c r="F2" s="144"/>
    </row>
    <row r="3" spans="1:6" ht="12.75" customHeight="1">
      <c r="A3" s="144" t="s">
        <v>824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19" t="str">
        <f>'справка №1-БАЛАНС'!E3</f>
        <v>"ВЕЛИНА" АД</v>
      </c>
      <c r="C5" s="619"/>
      <c r="D5" s="619"/>
      <c r="E5" s="569" t="s">
        <v>2</v>
      </c>
      <c r="F5" s="450">
        <f>'справка №1-БАЛАНС'!H3</f>
        <v>112011596</v>
      </c>
    </row>
    <row r="6" spans="1:13" ht="15" customHeight="1">
      <c r="A6" s="26" t="s">
        <v>825</v>
      </c>
      <c r="B6" s="620" t="str">
        <f>'справка №1-БАЛАНС'!E5</f>
        <v>01.01.2009-31.12.2009</v>
      </c>
      <c r="C6" s="62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826</v>
      </c>
      <c r="B8" s="31" t="s">
        <v>8</v>
      </c>
      <c r="C8" s="32" t="s">
        <v>827</v>
      </c>
      <c r="D8" s="32" t="s">
        <v>828</v>
      </c>
      <c r="E8" s="32" t="s">
        <v>829</v>
      </c>
      <c r="F8" s="32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831</v>
      </c>
      <c r="B10" s="34"/>
      <c r="C10" s="428"/>
      <c r="D10" s="428"/>
      <c r="E10" s="428"/>
      <c r="F10" s="428"/>
    </row>
    <row r="11" spans="1:6" ht="18" customHeight="1">
      <c r="A11" s="35" t="s">
        <v>832</v>
      </c>
      <c r="B11" s="36"/>
      <c r="C11" s="428"/>
      <c r="D11" s="428"/>
      <c r="E11" s="428"/>
      <c r="F11" s="428"/>
    </row>
    <row r="12" spans="1:6" ht="14.25" customHeight="1">
      <c r="A12" s="35">
        <v>1</v>
      </c>
      <c r="B12" s="36"/>
      <c r="C12" s="440"/>
      <c r="D12" s="440"/>
      <c r="E12" s="440"/>
      <c r="F12" s="442">
        <f>C12-E12</f>
        <v>0</v>
      </c>
    </row>
    <row r="13" spans="1:6" ht="12.75">
      <c r="A13" s="35">
        <v>2</v>
      </c>
      <c r="B13" s="36"/>
      <c r="C13" s="440"/>
      <c r="D13" s="440"/>
      <c r="E13" s="440"/>
      <c r="F13" s="442">
        <f aca="true" t="shared" si="0" ref="F13:F26">C13-E13</f>
        <v>0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835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836</v>
      </c>
      <c r="B28" s="39"/>
      <c r="C28" s="428"/>
      <c r="D28" s="428"/>
      <c r="E28" s="428"/>
      <c r="F28" s="441"/>
    </row>
    <row r="29" spans="1:6" ht="12.75">
      <c r="A29" s="35" t="s">
        <v>544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837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838</v>
      </c>
      <c r="B45" s="39"/>
      <c r="C45" s="428"/>
      <c r="D45" s="428"/>
      <c r="E45" s="428"/>
      <c r="F45" s="441"/>
    </row>
    <row r="46" spans="1:6" ht="12.75">
      <c r="A46" s="35" t="s">
        <v>544</v>
      </c>
      <c r="B46" s="39"/>
      <c r="C46" s="440"/>
      <c r="D46" s="440"/>
      <c r="E46" s="440"/>
      <c r="F46" s="442">
        <f>C46-E46</f>
        <v>0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839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840</v>
      </c>
      <c r="B62" s="39"/>
      <c r="C62" s="428"/>
      <c r="D62" s="428"/>
      <c r="E62" s="428"/>
      <c r="F62" s="441"/>
    </row>
    <row r="63" spans="1:6" ht="12.75">
      <c r="A63" s="35" t="s">
        <v>544</v>
      </c>
      <c r="B63" s="39"/>
      <c r="C63" s="440"/>
      <c r="D63" s="440"/>
      <c r="E63" s="440"/>
      <c r="F63" s="442">
        <f>C63-E63</f>
        <v>0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841</v>
      </c>
      <c r="B78" s="38" t="s">
        <v>842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843</v>
      </c>
      <c r="B79" s="38" t="s">
        <v>844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845</v>
      </c>
      <c r="B80" s="38"/>
      <c r="C80" s="428"/>
      <c r="D80" s="428"/>
      <c r="E80" s="428"/>
      <c r="F80" s="441"/>
    </row>
    <row r="81" spans="1:6" ht="14.25" customHeight="1">
      <c r="A81" s="35" t="s">
        <v>832</v>
      </c>
      <c r="B81" s="39"/>
      <c r="C81" s="428"/>
      <c r="D81" s="428"/>
      <c r="E81" s="428"/>
      <c r="F81" s="441"/>
    </row>
    <row r="82" spans="1:6" ht="12.75">
      <c r="A82" s="35" t="s">
        <v>833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834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846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836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847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838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848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840</v>
      </c>
      <c r="B132" s="39"/>
      <c r="C132" s="428"/>
      <c r="D132" s="428"/>
      <c r="E132" s="428"/>
      <c r="F132" s="441"/>
    </row>
    <row r="133" spans="1:6" ht="12.75">
      <c r="A133" s="35" t="s">
        <v>544</v>
      </c>
      <c r="B133" s="39"/>
      <c r="C133" s="440"/>
      <c r="D133" s="440"/>
      <c r="E133" s="440"/>
      <c r="F133" s="442">
        <f>C133-E133</f>
        <v>0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841</v>
      </c>
      <c r="B148" s="38" t="s">
        <v>849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850</v>
      </c>
      <c r="B149" s="38" t="s">
        <v>851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852</v>
      </c>
      <c r="B151" s="452"/>
      <c r="C151" s="621" t="s">
        <v>853</v>
      </c>
      <c r="D151" s="621"/>
      <c r="E151" s="621"/>
      <c r="F151" s="62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1" t="s">
        <v>861</v>
      </c>
      <c r="D153" s="621"/>
      <c r="E153" s="621"/>
      <c r="F153" s="62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6" sqref="A36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785</v>
      </c>
      <c r="F2" s="417"/>
      <c r="G2" s="417"/>
      <c r="H2" s="415"/>
      <c r="I2" s="415"/>
    </row>
    <row r="3" spans="1:9" ht="12">
      <c r="A3" s="415"/>
      <c r="B3" s="416"/>
      <c r="C3" s="418" t="s">
        <v>786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2" t="str">
        <f>'справка №1-БАЛАНС'!E3</f>
        <v>"ВЕЛИНА"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112011596</v>
      </c>
    </row>
    <row r="5" spans="1:9" ht="15">
      <c r="A5" s="500" t="s">
        <v>5</v>
      </c>
      <c r="B5" s="623" t="str">
        <f>'справка №1-БАЛАНС'!E5</f>
        <v>01.01.2009-31.12.2009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39" t="s">
        <v>464</v>
      </c>
      <c r="B7" s="78"/>
      <c r="C7" s="139" t="s">
        <v>788</v>
      </c>
      <c r="D7" s="140"/>
      <c r="E7" s="141"/>
      <c r="F7" s="142" t="s">
        <v>789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790</v>
      </c>
      <c r="D8" s="81" t="s">
        <v>791</v>
      </c>
      <c r="E8" s="81" t="s">
        <v>792</v>
      </c>
      <c r="F8" s="141" t="s">
        <v>793</v>
      </c>
      <c r="G8" s="143" t="s">
        <v>794</v>
      </c>
      <c r="H8" s="143"/>
      <c r="I8" s="143" t="s">
        <v>795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796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797</v>
      </c>
      <c r="B12" s="89" t="s">
        <v>798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20" customFormat="1" ht="12">
      <c r="A13" s="75" t="s">
        <v>799</v>
      </c>
      <c r="B13" s="89" t="s">
        <v>800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596</v>
      </c>
      <c r="B14" s="89" t="s">
        <v>801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802</v>
      </c>
      <c r="B15" s="89" t="s">
        <v>803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804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565</v>
      </c>
      <c r="B17" s="91" t="s">
        <v>805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20" customFormat="1" ht="12">
      <c r="A18" s="87" t="s">
        <v>806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797</v>
      </c>
      <c r="B19" s="89" t="s">
        <v>807</v>
      </c>
      <c r="C19" s="97">
        <v>1530</v>
      </c>
      <c r="D19" s="97"/>
      <c r="E19" s="97"/>
      <c r="F19" s="97">
        <v>1530</v>
      </c>
      <c r="G19" s="97"/>
      <c r="H19" s="97"/>
      <c r="I19" s="433">
        <f t="shared" si="0"/>
        <v>1530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808</v>
      </c>
      <c r="B20" s="89" t="s">
        <v>809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810</v>
      </c>
      <c r="B21" s="89" t="s">
        <v>811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812</v>
      </c>
      <c r="B22" s="89" t="s">
        <v>813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814</v>
      </c>
      <c r="B23" s="89" t="s">
        <v>815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816</v>
      </c>
      <c r="B24" s="89" t="s">
        <v>817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818</v>
      </c>
      <c r="B25" s="94" t="s">
        <v>819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582</v>
      </c>
      <c r="B26" s="91" t="s">
        <v>820</v>
      </c>
      <c r="C26" s="84">
        <f aca="true" t="shared" si="2" ref="C26:H26">SUM(C19:C25)</f>
        <v>1530</v>
      </c>
      <c r="D26" s="84">
        <f t="shared" si="2"/>
        <v>0</v>
      </c>
      <c r="E26" s="84">
        <f t="shared" si="2"/>
        <v>0</v>
      </c>
      <c r="F26" s="84">
        <f t="shared" si="2"/>
        <v>1530</v>
      </c>
      <c r="G26" s="84">
        <f t="shared" si="2"/>
        <v>0</v>
      </c>
      <c r="H26" s="84">
        <f t="shared" si="2"/>
        <v>0</v>
      </c>
      <c r="I26" s="433">
        <f t="shared" si="0"/>
        <v>1530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821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783</v>
      </c>
      <c r="B30" s="625"/>
      <c r="C30" s="625"/>
      <c r="D30" s="458" t="s">
        <v>822</v>
      </c>
      <c r="E30" s="624"/>
      <c r="F30" s="624"/>
      <c r="G30" s="624"/>
      <c r="H30" s="419" t="s">
        <v>784</v>
      </c>
      <c r="I30" s="624"/>
      <c r="J30" s="624"/>
    </row>
    <row r="31" spans="1:9" s="520" customFormat="1" ht="12">
      <c r="A31" s="348"/>
      <c r="B31" s="387"/>
      <c r="C31" s="348"/>
      <c r="D31" s="522"/>
      <c r="E31" s="522"/>
      <c r="F31" s="522"/>
      <c r="G31" s="522"/>
      <c r="H31" s="522"/>
      <c r="I31" s="522"/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Accounting3</cp:lastModifiedBy>
  <cp:lastPrinted>2010-01-25T11:21:44Z</cp:lastPrinted>
  <dcterms:created xsi:type="dcterms:W3CDTF">2000-06-29T12:02:40Z</dcterms:created>
  <dcterms:modified xsi:type="dcterms:W3CDTF">2010-02-02T08:04:21Z</dcterms:modified>
  <cp:category/>
  <cp:version/>
  <cp:contentType/>
  <cp:contentStatus/>
</cp:coreProperties>
</file>