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68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<sst xmlns="http://schemas.openxmlformats.org/spreadsheetml/2006/main" count="1069" uniqueCount="879">
  <si>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</si>
  <si>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</si>
  <si>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</si>
  <si>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</si>
  <si>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</si>
  <si>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</si>
  <si>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</si>
  <si>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</si>
  <si>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</si>
  <si>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</si>
  <si>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</si>
  <si>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</si>
  <si>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</si>
  <si>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</si>
  <si>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</si>
  <si>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</si>
  <si>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</si>
  <si>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</si>
  <si>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</si>
  <si>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</si>
  <si>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</si>
  <si>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</si>
  <si>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</si>
  <si>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</si>
  <si>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</si>
  <si>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</si>
  <si>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</si>
  <si>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</si>
  <si>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</si>
  <si>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</si>
  <si>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</si>
  <si>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</si>
  <si>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</si>
  <si>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</si>
  <si>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</si>
  <si>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</si>
  <si>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</si>
  <si>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</si>
  <si>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</si>
  <si>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</si>
  <si>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</si>
  <si>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</si>
  <si>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</si>
  <si>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</si>
  <si>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</si>
  <si>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</si>
  <si>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</si>
  <si>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</si>
  <si>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</si>
  <si>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</si>
  <si>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</si>
  <si>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</si>
  <si>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</si>
  <si>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</si>
  <si>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</si>
  <si>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</si>
  <si>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</si>
  <si>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</si>
  <si>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</si>
  <si>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</si>
  <si>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</si>
  <si>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</si>
  <si>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</si>
  <si>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</si>
  <si>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</si>
  <si>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</si>
  <si>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</si>
  <si>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</si>
  <si>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</si>
  <si>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</si>
  <si>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</si>
  <si>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</si>
  <si>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</si>
  <si>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</si>
  <si>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</si>
  <si>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</si>
  <si>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</si>
  <si>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</si>
  <si>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</si>
  <si>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</si>
  <si>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</si>
  <si>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</si>
  <si>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</si>
  <si>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</si>
  <si>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</si>
  <si>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</si>
  <si>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</si>
  <si>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</si>
  <si>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</si>
  <si>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</si>
  <si>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</si>
  <si>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</si>
  <si>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</si>
  <si>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</si>
  <si>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</si>
  <si>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</si>
  <si>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</si>
  <si>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</si>
  <si>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</si>
  <si>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</si>
  <si>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</si>
  <si>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</si>
  <si>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</si>
  <si>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</si>
  <si>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</si>
  <si>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</si>
  <si>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</si>
  <si>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</si>
  <si>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</si>
  <si>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</si>
  <si>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</si>
  <si>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</si>
  <si>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</si>
  <si>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</si>
  <si>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</si>
  <si>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</si>
  <si>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</si>
  <si>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</si>
  <si>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</si>
  <si>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</si>
  <si>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</si>
  <si>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</si>
  <si>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</si>
  <si>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</si>
  <si>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</si>
  <si>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</si>
  <si>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</si>
  <si>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</si>
  <si>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</si>
  <si>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</si>
  <si>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</si>
  <si>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</si>
  <si>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</si>
  <si>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</si>
  <si>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</si>
  <si>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</si>
  <si>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</si>
  <si>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</si>
  <si>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</si>
  <si>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</si>
  <si>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</si>
  <si>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</si>
  <si>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</si>
  <si>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</si>
  <si>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</si>
  <si>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</si>
  <si>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</si>
  <si>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</si>
  <si>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</si>
  <si>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</si>
  <si>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</si>
  <si>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</si>
  <si>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</si>
  <si>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</si>
  <si>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</si>
  <si>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</si>
  <si>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</si>
  <si>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</si>
  <si>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</si>
  <si>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</si>
  <si>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</si>
  <si>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</si>
  <si>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</si>
  <si>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</si>
  <si>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</si>
  <si>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</si>
  <si>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</si>
  <si>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</si>
  <si>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</si>
  <si>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</si>
  <si>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</si>
  <si>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</si>
  <si>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</si>
  <si>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</si>
  <si>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</si>
  <si>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</si>
  <si>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</si>
  <si>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</si>
  <si>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</si>
  <si>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</si>
  <si>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</si>
  <si>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</si>
  <si>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</si>
  <si>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</si>
  <si>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</si>
  <si>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</si>
  <si>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</si>
  <si>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</si>
  <si>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</si>
  <si>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</si>
  <si>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</si>
  <si>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</si>
  <si>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</si>
  <si>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</si>
  <si>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</si>
  <si>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</si>
  <si>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</si>
  <si>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</si>
  <si>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</si>
  <si>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</si>
  <si>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</si>
  <si>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</si>
  <si>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</si>
  <si>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</si>
  <si>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</si>
  <si>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</si>
  <si>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</si>
  <si>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</si>
  <si>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</si>
  <si>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</si>
  <si>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</si>
  <si>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</si>
  <si>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</si>
  <si>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</si>
  <si>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</si>
  <si>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</si>
  <si>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</si>
  <si>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</si>
  <si>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</si>
  <si>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</si>
  <si>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</si>
  <si>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</si>
  <si>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</si>
  <si>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</si>
  <si>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</si>
  <si>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</si>
  <si>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</si>
  <si>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</si>
  <si>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</si>
  <si>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</si>
  <si>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</si>
  <si>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</si>
  <si>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</si>
  <si>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</si>
  <si>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</si>
  <si>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</si>
  <si>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</si>
  <si>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</si>
  <si>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</si>
  <si>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</si>
  <si>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</si>
  <si>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</si>
  <si>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</si>
  <si>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</si>
  <si>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</si>
  <si>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</si>
  <si>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</si>
  <si>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</si>
  <si>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</si>
  <si>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</si>
  <si>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</si>
  <si>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</si>
  <si>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</si>
  <si>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</si>
  <si>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</si>
  <si>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</si>
  <si>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</si>
  <si>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</si>
  <si>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</si>
  <si>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</si>
  <si>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</si>
  <si>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</si>
  <si>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</si>
  <si>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</si>
  <si>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</si>
  <si>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</si>
  <si>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</si>
  <si>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</si>
  <si>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</si>
  <si>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</si>
  <si>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</si>
  <si>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</si>
  <si>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</si>
  <si>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</si>
  <si>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</si>
  <si>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</si>
  <si>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</si>
  <si>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</si>
  <si>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</si>
  <si>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</si>
  <si>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</si>
  <si>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</si>
  <si>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</si>
  <si>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</si>
  <si>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</si>
  <si>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</si>
  <si>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</si>
  <si>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</si>
  <si>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</si>
  <si>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</si>
  <si>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</si>
  <si>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</si>
  <si>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</si>
  <si>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</si>
  <si>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</si>
  <si>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</si>
  <si>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</si>
  <si>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</si>
  <si>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</si>
  <si>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</si>
  <si>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</si>
  <si>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</si>
  <si>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</si>
  <si>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</si>
  <si>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</si>
  <si>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</si>
  <si>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</si>
  <si>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</si>
  <si>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</si>
  <si>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</si>
  <si>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</si>
  <si>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</si>
  <si>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</si>
  <si>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</si>
  <si>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</si>
  <si>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</si>
  <si>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</si>
  <si>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</si>
  <si>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</si>
  <si>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</si>
  <si>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</si>
  <si>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</si>
  <si>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</si>
  <si>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</si>
  <si>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</si>
  <si>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</si>
  <si>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</si>
  <si>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</si>
  <si>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</si>
  <si>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</si>
  <si>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</si>
  <si>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</si>
  <si>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</si>
  <si>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</si>
  <si>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</si>
  <si>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</si>
  <si>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</si>
  <si>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</si>
  <si>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</si>
  <si>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</si>
  <si>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</si>
  <si>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</si>
  <si>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</si>
  <si>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</si>
  <si>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</si>
  <si>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</si>
  <si>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</si>
  <si>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</si>
  <si>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</si>
  <si>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</si>
  <si>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</si>
  <si>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</si>
  <si>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</si>
  <si>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</si>
  <si>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</si>
  <si>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</si>
  <si>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</si>
  <si>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</si>
  <si>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</si>
  <si>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</si>
  <si>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</si>
  <si>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</si>
  <si>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</si>
  <si>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</si>
  <si>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</si>
  <si>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</si>
  <si>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</si>
  <si>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</si>
  <si>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</si>
  <si>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</si>
  <si>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</si>
  <si>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</si>
  <si>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</si>
  <si>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</si>
  <si>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</si>
  <si>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</si>
  <si>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</si>
  <si>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</si>
  <si>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</si>
  <si>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</si>
  <si>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</si>
  <si>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</si>
  <si>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</si>
  <si>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</si>
  <si>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</si>
  <si>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</si>
  <si>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</si>
  <si>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</si>
  <si>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</si>
  <si>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</si>
  <si>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</si>
  <si>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</si>
  <si>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</si>
  <si>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</si>
  <si>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</si>
  <si>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</si>
  <si>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</si>
  <si>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</si>
  <si>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</si>
  <si>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</si>
  <si>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</si>
  <si>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</si>
  <si>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</si>
  <si>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</si>
  <si>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</si>
  <si>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</si>
  <si>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</si>
  <si>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</si>
  <si>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</si>
  <si>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</si>
  <si>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</si>
  <si>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</si>
  <si>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</si>
  <si>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</si>
  <si>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</si>
  <si>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</si>
  <si>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</si>
  <si>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</si>
  <si>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</si>
  <si>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</si>
  <si>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</si>
  <si>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</si>
  <si>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</si>
  <si>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</si>
  <si>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</si>
  <si>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</si>
  <si>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</si>
  <si>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</si>
  <si>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</si>
  <si>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</si>
  <si>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</si>
  <si>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</si>
  <si>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</si>
  <si>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</si>
  <si>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</si>
  <si>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</si>
  <si>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</si>
  <si>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</si>
  <si>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</si>
  <si>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</si>
  <si>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</si>
  <si>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</si>
  <si>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</si>
  <si>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</si>
  <si>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</si>
  <si>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</si>
  <si>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</si>
  <si>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</si>
  <si>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</si>
  <si>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</si>
  <si>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</si>
  <si>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</si>
  <si>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</si>
  <si>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</si>
  <si>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</si>
  <si>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</si>
  <si>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</si>
  <si>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</si>
  <si>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</si>
  <si>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</si>
  <si>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</si>
  <si>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</si>
  <si>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</si>
  <si>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</si>
  <si>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</si>
  <si>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</si>
  <si>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</si>
  <si>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</si>
  <si>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</si>
  <si>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</si>
  <si>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</si>
  <si>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</si>
  <si>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</si>
  <si>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</si>
  <si>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</si>
  <si>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</si>
  <si>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</si>
  <si>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</si>
  <si>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</si>
  <si>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</si>
  <si>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</si>
  <si>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</si>
  <si>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</si>
  <si>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</si>
  <si>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</si>
  <si>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</si>
  <si>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</si>
  <si>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</si>
  <si>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</si>
  <si>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</si>
  <si>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</si>
  <si>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</si>
  <si>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</si>
  <si>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</si>
  <si>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</si>
  <si>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</si>
  <si>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</si>
  <si>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</si>
  <si>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</si>
  <si>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</si>
  <si>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</si>
  <si>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</si>
  <si>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</si>
  <si>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</si>
  <si>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</si>
  <si>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</si>
  <si>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</si>
  <si>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</si>
  <si>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</si>
  <si>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</si>
  <si>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</si>
  <si>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</si>
  <si>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</si>
  <si>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</si>
  <si>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</si>
  <si>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</si>
  <si>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</si>
  <si>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</si>
  <si>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</si>
  <si>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</si>
  <si>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</si>
  <si>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</si>
  <si>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</si>
  <si>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</si>
  <si>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</si>
  <si>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</si>
  <si>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</si>
  <si>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</si>
  <si>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</si>
  <si>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</si>
  <si>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</si>
  <si>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</si>
  <si>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</si>
  <si>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</si>
  <si>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</si>
  <si>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</si>
  <si>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</si>
  <si>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</si>
  <si>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</si>
  <si>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</si>
  <si>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</si>
  <si>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</si>
  <si>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</si>
  <si>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</si>
  <si>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</si>
  <si>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</si>
  <si>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</si>
  <si>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</si>
  <si>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</si>
  <si>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</si>
  <si>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</si>
  <si>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</si>
  <si>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</si>
  <si>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</si>
  <si>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</si>
  <si>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</si>
  <si>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</si>
  <si>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</si>
  <si>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</si>
  <si>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</si>
  <si>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</si>
  <si>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</si>
  <si>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</si>
  <si>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</si>
  <si>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</si>
  <si>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</si>
  <si>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</si>
  <si>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</si>
  <si>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</si>
  <si>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</si>
  <si>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</si>
  <si>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</si>
  <si>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</si>
  <si>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</si>
  <si>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</si>
  <si>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</si>
  <si>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</si>
  <si>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</si>
  <si>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</si>
  <si>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</si>
  <si>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</si>
  <si>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</si>
  <si>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</si>
  <si>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</si>
  <si>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</si>
  <si>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</si>
  <si>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</si>
  <si>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</si>
  <si>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</si>
  <si>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</si>
  <si>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</si>
  <si>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</si>
  <si>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</si>
  <si>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</si>
  <si>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</si>
  <si>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</si>
  <si>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</si>
  <si>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</si>
  <si>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</si>
  <si>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</si>
  <si>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</si>
  <si>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</si>
  <si>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</si>
  <si>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</si>
  <si>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</si>
  <si>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</si>
  <si>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</si>
  <si>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</si>
  <si>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</si>
  <si>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</si>
  <si>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</si>
  <si>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</si>
  <si>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</si>
  <si>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</si>
  <si>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</si>
  <si>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</si>
  <si>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</si>
  <si>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</si>
  <si>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</si>
  <si>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</si>
  <si>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</si>
  <si>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</si>
  <si>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</si>
  <si>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</si>
  <si>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</si>
  <si>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</si>
  <si>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</si>
  <si>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</si>
  <si>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</si>
  <si>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</si>
  <si>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</si>
  <si>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</si>
  <si>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</si>
  <si>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</si>
  <si>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</si>
  <si>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</si>
  <si>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</si>
  <si>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</si>
  <si>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</si>
  <si>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</si>
  <si>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</si>
  <si>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</si>
  <si>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</si>
  <si>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</si>
  <si>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</si>
  <si>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</si>
  <si>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</si>
  <si>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</si>
  <si>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</si>
  <si>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</si>
  <si>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</si>
  <si>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</si>
  <si>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</si>
  <si>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</si>
  <si>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</si>
  <si>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</si>
  <si>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</si>
  <si>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</si>
  <si>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</si>
  <si>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</si>
  <si>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</si>
  <si>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</si>
  <si>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</si>
  <si>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</si>
  <si>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</si>
  <si>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</si>
  <si>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</si>
  <si>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</si>
  <si>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</si>
  <si>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</si>
  <si>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</si>
  <si>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</si>
  <si>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</si>
  <si>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</si>
  <si>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</si>
  <si>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</si>
  <si>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</si>
  <si>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</si>
  <si>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</si>
  <si>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</si>
  <si>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</si>
  <si>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</si>
  <si>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</si>
  <si>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</si>
  <si>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</si>
  <si>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</si>
  <si>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</si>
  <si>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</si>
  <si>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</si>
  <si>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</si>
  <si>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</si>
  <si>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</si>
  <si>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</si>
  <si>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</si>
  <si>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</si>
  <si>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</si>
  <si>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</si>
  <si>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</si>
  <si>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</si>
  <si>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</si>
  <si>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</si>
  <si>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</si>
  <si>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</si>
  <si>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</si>
  <si>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</si>
  <si>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</si>
  <si>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</si>
  <si>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</si>
  <si>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</si>
  <si>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</si>
  <si>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</si>
  <si>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</si>
  <si>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</si>
  <si>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</si>
  <si>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</si>
  <si>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</si>
  <si>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</si>
  <si>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</si>
  <si>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</si>
  <si>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</si>
  <si>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</si>
  <si>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</si>
  <si>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</si>
  <si>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</si>
  <si>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</si>
  <si>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</si>
  <si>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</si>
  <si>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</si>
  <si>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</si>
  <si>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</si>
  <si>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</si>
  <si>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</si>
  <si>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</si>
  <si>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</si>
  <si>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</si>
  <si>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</si>
  <si>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</si>
  <si>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</si>
  <si>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</si>
  <si>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</si>
  <si>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</si>
  <si>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</si>
  <si>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</si>
  <si>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</si>
  <si>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</si>
  <si>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</si>
  <si>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</si>
  <si>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</si>
  <si>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</si>
  <si>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</si>
  <si>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</si>
  <si>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</si>
  <si>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</si>
  <si>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</si>
  <si>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</si>
  <si>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</si>
  <si>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</si>
  <si>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</si>
  <si>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</si>
  <si>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</si>
  <si>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</si>
  <si>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</si>
  <si>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</si>
  <si>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</si>
  <si>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</si>
  <si>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</si>
  <si>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</si>
  <si>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</si>
  <si>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</si>
  <si>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</si>
  <si>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</si>
  <si>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</si>
  <si>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</si>
  <si>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</si>
  <si>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</si>
  <si>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</si>
  <si>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</si>
  <si>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</si>
  <si>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</si>
  <si>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</si>
  <si>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</si>
  <si>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</si>
  <si>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</si>
  <si>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</si>
  <si>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</si>
  <si>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</si>
  <si>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</si>
  <si>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</si>
  <si>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</si>
  <si>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</si>
  <si>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</si>
  <si>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</si>
  <si>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</si>
  <si>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</si>
  <si>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</si>
  <si>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</si>
  <si>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</si>
  <si>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</si>
  <si>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</si>
  <si>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</si>
  <si>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</si>
  <si>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</si>
  <si>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</si>
  <si>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</si>
  <si>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</si>
  <si>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</si>
  <si>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</si>
  <si>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</si>
  <si>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</si>
  <si>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</si>
  <si>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</si>
  <si>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</si>
  <si>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</si>
  <si>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</si>
  <si>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</si>
  <si>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</si>
  <si>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</si>
  <si>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</si>
  <si>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</si>
  <si>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</si>
  <si>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</si>
  <si>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</si>
  <si>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</si>
  <si>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</si>
  <si>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</si>
  <si>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</si>
  <si>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</si>
  <si>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</si>
  <si>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</si>
  <si>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</si>
  <si>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</si>
  <si>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</si>
  <si>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</si>
  <si>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</si>
  <si>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</si>
  <si>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</si>
  <si>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</si>
  <si>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</si>
  <si>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</si>
  <si>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</si>
  <si>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</si>
  <si>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</si>
  <si>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</si>
  <si>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</si>
  <si>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</si>
  <si>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</si>
  <si>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</si>
  <si>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</si>
  <si>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</si>
  <si>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</si>
  <si>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</si>
  <si>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</si>
  <si>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</si>
  <si>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</si>
  <si>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</si>
  <si>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</si>
  <si>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</si>
  <si>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Железопътна Инфраструктура Холдингово Дружество АД</t>
  </si>
  <si>
    <t>Ръководител:Явор Хайтов, Красимир Сланчев</t>
  </si>
  <si>
    <t>Явор Хайтов, Красимир Сланчев</t>
  </si>
  <si>
    <t>Ръководител: Явор Хайтов, Красимир Сланчев</t>
  </si>
  <si>
    <t>Ръководител:Явор Хайтов,Красимир Сланчев</t>
  </si>
  <si>
    <t>Хайтов, Красимир Сланчев</t>
  </si>
  <si>
    <t xml:space="preserve"> Ръководител      Явор   </t>
  </si>
  <si>
    <t xml:space="preserve">                                    Съставител:                        </t>
  </si>
  <si>
    <t>Явор Хайтов</t>
  </si>
  <si>
    <t>Красимир Сланчев</t>
  </si>
  <si>
    <t>консолидиран</t>
  </si>
  <si>
    <t>Съставител:Боряна Машова</t>
  </si>
  <si>
    <t>Боряна Машова</t>
  </si>
  <si>
    <t>Съставител: Боряна Машова</t>
  </si>
  <si>
    <t xml:space="preserve">Съставител:Боряна </t>
  </si>
  <si>
    <t>Машова</t>
  </si>
  <si>
    <t>01.01.2009 - 30.09.2009</t>
  </si>
  <si>
    <t>Дата на съставяне:27.11.2009г.</t>
  </si>
  <si>
    <t xml:space="preserve">Дата на съставяне:   27.11.2009г.                                    </t>
  </si>
  <si>
    <t xml:space="preserve">Дата  на съставяне: 27.11.2009г.                                                                                                                               </t>
  </si>
  <si>
    <t>Дата на съставяне: 27.11.2009г.</t>
  </si>
  <si>
    <t>1.Артескос 98  АД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</si>
</sst>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17" borderId="10" xfId="69" applyNumberFormat="1" applyFont="1" applyFill="1" applyBorder="1" applyAlignment="1" applyProtection="1">
      <alignment horizontal="right" vertical="center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B99" sqref="B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857</v>
      </c>
      <c r="F3" s="217" t="s">
        <v>2</v>
      </c>
      <c r="G3" s="172"/>
      <c r="H3" s="461">
        <v>175443402</v>
      </c>
    </row>
    <row r="4" spans="1:8" ht="15">
      <c r="A4" s="582" t="s">
        <v>3</v>
      </c>
      <c r="B4" s="588"/>
      <c r="C4" s="588"/>
      <c r="D4" s="588"/>
      <c r="E4" s="504" t="s">
        <v>867</v>
      </c>
      <c r="F4" s="584" t="s">
        <v>4</v>
      </c>
      <c r="G4" s="585"/>
      <c r="H4" s="461" t="s">
        <v>159</v>
      </c>
    </row>
    <row r="5" spans="1:8" ht="15">
      <c r="A5" s="582" t="s">
        <v>5</v>
      </c>
      <c r="B5" s="583"/>
      <c r="C5" s="583"/>
      <c r="D5" s="583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52256</v>
      </c>
      <c r="D11" s="151">
        <v>52354</v>
      </c>
      <c r="E11" s="237" t="s">
        <v>22</v>
      </c>
      <c r="F11" s="242" t="s">
        <v>23</v>
      </c>
      <c r="G11" s="152">
        <v>58363</v>
      </c>
      <c r="H11" s="152">
        <v>58363</v>
      </c>
    </row>
    <row r="12" spans="1:8" ht="15">
      <c r="A12" s="235" t="s">
        <v>24</v>
      </c>
      <c r="B12" s="241" t="s">
        <v>25</v>
      </c>
      <c r="C12" s="151">
        <v>7159</v>
      </c>
      <c r="D12" s="151">
        <v>7901</v>
      </c>
      <c r="E12" s="237" t="s">
        <v>26</v>
      </c>
      <c r="F12" s="242" t="s">
        <v>27</v>
      </c>
      <c r="G12" s="153">
        <v>58363</v>
      </c>
      <c r="H12" s="153">
        <v>58363</v>
      </c>
    </row>
    <row r="13" spans="1:8" ht="15">
      <c r="A13" s="235" t="s">
        <v>28</v>
      </c>
      <c r="B13" s="241" t="s">
        <v>29</v>
      </c>
      <c r="C13" s="151">
        <v>1966</v>
      </c>
      <c r="D13" s="151">
        <v>2427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750</v>
      </c>
      <c r="D14" s="151">
        <v>941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1484</v>
      </c>
      <c r="D15" s="151">
        <v>1597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884</v>
      </c>
      <c r="D17" s="151">
        <v>239</v>
      </c>
      <c r="E17" s="243" t="s">
        <v>46</v>
      </c>
      <c r="F17" s="245" t="s">
        <v>47</v>
      </c>
      <c r="G17" s="154">
        <f>G11+G14+G15+G16</f>
        <v>58363</v>
      </c>
      <c r="H17" s="154">
        <f>H11+H14+H15+H16</f>
        <v>58363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141</v>
      </c>
      <c r="D18" s="151">
        <v>133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64640</v>
      </c>
      <c r="D19" s="155">
        <f>SUM(D11:D18)</f>
        <v>65592</v>
      </c>
      <c r="E19" s="237" t="s">
        <v>53</v>
      </c>
      <c r="F19" s="242" t="s">
        <v>54</v>
      </c>
      <c r="G19" s="152">
        <v>10072</v>
      </c>
      <c r="H19" s="152">
        <v>10072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255</v>
      </c>
      <c r="D20" s="151">
        <v>79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5</v>
      </c>
      <c r="D23" s="151">
        <v>6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5</v>
      </c>
      <c r="D24" s="151">
        <v>7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10072</v>
      </c>
      <c r="H25" s="154">
        <f>H19+H20+H21</f>
        <v>10072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2</v>
      </c>
      <c r="D26" s="151">
        <v>3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12</v>
      </c>
      <c r="D27" s="155">
        <f>SUM(D23:D26)</f>
        <v>16</v>
      </c>
      <c r="E27" s="253" t="s">
        <v>83</v>
      </c>
      <c r="F27" s="242" t="s">
        <v>84</v>
      </c>
      <c r="G27" s="154">
        <f>SUM(G28:G30)</f>
        <v>-2802</v>
      </c>
      <c r="H27" s="154">
        <f>SUM(H28:H30)</f>
        <v>4248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>
        <v>4222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-2802</v>
      </c>
      <c r="H29" s="316"/>
      <c r="M29" s="157"/>
    </row>
    <row r="30" spans="1:8" ht="15">
      <c r="A30" s="235" t="s">
        <v>90</v>
      </c>
      <c r="B30" s="241" t="s">
        <v>91</v>
      </c>
      <c r="C30" s="151">
        <v>11620</v>
      </c>
      <c r="D30" s="151">
        <v>13514</v>
      </c>
      <c r="E30" s="237" t="s">
        <v>92</v>
      </c>
      <c r="F30" s="242" t="s">
        <v>93</v>
      </c>
      <c r="G30" s="158"/>
      <c r="H30" s="158">
        <v>26</v>
      </c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11620</v>
      </c>
      <c r="D32" s="155">
        <f>D30+D31</f>
        <v>13514</v>
      </c>
      <c r="E32" s="243" t="s">
        <v>100</v>
      </c>
      <c r="F32" s="242" t="s">
        <v>101</v>
      </c>
      <c r="G32" s="316">
        <v>-4421</v>
      </c>
      <c r="H32" s="316">
        <v>-7050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-7223</v>
      </c>
      <c r="H33" s="154">
        <f>H27+H31+H32</f>
        <v>-2802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846</v>
      </c>
      <c r="B34" s="244" t="s">
        <v>105</v>
      </c>
      <c r="C34" s="155">
        <f>SUM(C35:C38)</f>
        <v>1048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61212</v>
      </c>
      <c r="H36" s="154">
        <f>H25+H17+H33</f>
        <v>65633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1048</v>
      </c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526</v>
      </c>
      <c r="H39" s="158">
        <v>493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303</v>
      </c>
      <c r="H43" s="152">
        <v>351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1048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44077</v>
      </c>
      <c r="D47" s="151">
        <v>43735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923</v>
      </c>
      <c r="H48" s="152">
        <v>541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1226</v>
      </c>
      <c r="H49" s="154">
        <f>SUM(H43:H48)</f>
        <v>892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44077</v>
      </c>
      <c r="D51" s="155">
        <f>SUM(D47:D50)</f>
        <v>43735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561</v>
      </c>
      <c r="H53" s="152">
        <v>568</v>
      </c>
    </row>
    <row r="54" spans="1:8" ht="15">
      <c r="A54" s="235" t="s">
        <v>166</v>
      </c>
      <c r="B54" s="249" t="s">
        <v>167</v>
      </c>
      <c r="C54" s="151">
        <v>906</v>
      </c>
      <c r="D54" s="151">
        <v>922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122558</v>
      </c>
      <c r="D55" s="155">
        <f>D19+D20+D21+D27+D32+D45+D51+D53+D54</f>
        <v>123858</v>
      </c>
      <c r="E55" s="237" t="s">
        <v>172</v>
      </c>
      <c r="F55" s="261" t="s">
        <v>173</v>
      </c>
      <c r="G55" s="154">
        <f>G49+G51+G52+G53+G54</f>
        <v>1787</v>
      </c>
      <c r="H55" s="154">
        <f>H49+H51+H52+H53+H54</f>
        <v>1460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3149</v>
      </c>
      <c r="D58" s="151">
        <v>4161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1513</v>
      </c>
      <c r="D59" s="151">
        <v>2238</v>
      </c>
      <c r="E59" s="251" t="s">
        <v>181</v>
      </c>
      <c r="F59" s="242" t="s">
        <v>182</v>
      </c>
      <c r="G59" s="152">
        <v>75254</v>
      </c>
      <c r="H59" s="152">
        <v>73504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240</v>
      </c>
      <c r="H60" s="152">
        <v>146</v>
      </c>
    </row>
    <row r="61" spans="1:18" ht="15">
      <c r="A61" s="235" t="s">
        <v>187</v>
      </c>
      <c r="B61" s="244" t="s">
        <v>188</v>
      </c>
      <c r="C61" s="151">
        <v>153</v>
      </c>
      <c r="D61" s="151">
        <v>103</v>
      </c>
      <c r="E61" s="243" t="s">
        <v>189</v>
      </c>
      <c r="F61" s="272" t="s">
        <v>190</v>
      </c>
      <c r="G61" s="154">
        <f>SUM(G62:G68)</f>
        <v>16913</v>
      </c>
      <c r="H61" s="154">
        <f>SUM(H62:H68)</f>
        <v>17103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2545</v>
      </c>
      <c r="H62" s="152">
        <v>1698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5838</v>
      </c>
      <c r="H63" s="152">
        <v>6383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4815</v>
      </c>
      <c r="D64" s="155">
        <f>SUM(D58:D63)</f>
        <v>6502</v>
      </c>
      <c r="E64" s="237" t="s">
        <v>200</v>
      </c>
      <c r="F64" s="242" t="s">
        <v>201</v>
      </c>
      <c r="G64" s="152">
        <v>5038</v>
      </c>
      <c r="H64" s="152">
        <v>5212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716</v>
      </c>
      <c r="H65" s="152">
        <v>1477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1110</v>
      </c>
      <c r="H66" s="152">
        <v>867</v>
      </c>
    </row>
    <row r="67" spans="1:8" ht="15">
      <c r="A67" s="235" t="s">
        <v>207</v>
      </c>
      <c r="B67" s="241" t="s">
        <v>208</v>
      </c>
      <c r="C67" s="151">
        <v>13765</v>
      </c>
      <c r="D67" s="151">
        <v>13733</v>
      </c>
      <c r="E67" s="237" t="s">
        <v>209</v>
      </c>
      <c r="F67" s="242" t="s">
        <v>210</v>
      </c>
      <c r="G67" s="152">
        <v>546</v>
      </c>
      <c r="H67" s="152">
        <v>336</v>
      </c>
    </row>
    <row r="68" spans="1:8" ht="15">
      <c r="A68" s="235" t="s">
        <v>211</v>
      </c>
      <c r="B68" s="241" t="s">
        <v>212</v>
      </c>
      <c r="C68" s="151">
        <v>5389</v>
      </c>
      <c r="D68" s="151">
        <v>5952</v>
      </c>
      <c r="E68" s="237" t="s">
        <v>213</v>
      </c>
      <c r="F68" s="242" t="s">
        <v>214</v>
      </c>
      <c r="G68" s="152">
        <v>1120</v>
      </c>
      <c r="H68" s="152">
        <v>1130</v>
      </c>
    </row>
    <row r="69" spans="1:8" ht="15">
      <c r="A69" s="235" t="s">
        <v>215</v>
      </c>
      <c r="B69" s="241" t="s">
        <v>216</v>
      </c>
      <c r="C69" s="151">
        <v>132</v>
      </c>
      <c r="D69" s="151">
        <v>575</v>
      </c>
      <c r="E69" s="251" t="s">
        <v>78</v>
      </c>
      <c r="F69" s="242" t="s">
        <v>217</v>
      </c>
      <c r="G69" s="152">
        <v>195</v>
      </c>
      <c r="H69" s="152">
        <v>281</v>
      </c>
    </row>
    <row r="70" spans="1:8" ht="15">
      <c r="A70" s="235" t="s">
        <v>218</v>
      </c>
      <c r="B70" s="241" t="s">
        <v>219</v>
      </c>
      <c r="C70" s="151">
        <v>8043</v>
      </c>
      <c r="D70" s="151">
        <v>8041</v>
      </c>
      <c r="E70" s="237" t="s">
        <v>220</v>
      </c>
      <c r="F70" s="242" t="s">
        <v>221</v>
      </c>
      <c r="G70" s="152">
        <v>1916</v>
      </c>
      <c r="H70" s="152">
        <v>1915</v>
      </c>
    </row>
    <row r="71" spans="1:18" ht="15">
      <c r="A71" s="235" t="s">
        <v>222</v>
      </c>
      <c r="B71" s="241" t="s">
        <v>223</v>
      </c>
      <c r="C71" s="151">
        <v>1840</v>
      </c>
      <c r="D71" s="151">
        <v>89</v>
      </c>
      <c r="E71" s="253" t="s">
        <v>46</v>
      </c>
      <c r="F71" s="273" t="s">
        <v>224</v>
      </c>
      <c r="G71" s="161">
        <f>G59+G60+G61+G69+G70</f>
        <v>94518</v>
      </c>
      <c r="H71" s="161">
        <f>H59+H60+H61+H69+H70</f>
        <v>92949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85</v>
      </c>
      <c r="D72" s="151">
        <v>121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80</v>
      </c>
      <c r="D74" s="151">
        <v>186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29334</v>
      </c>
      <c r="D75" s="155">
        <f>SUM(D67:D74)</f>
        <v>28697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94518</v>
      </c>
      <c r="H79" s="162">
        <f>H71+H74+H75+H76</f>
        <v>92949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1047</v>
      </c>
      <c r="D87" s="151">
        <v>895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196</v>
      </c>
      <c r="D88" s="151">
        <v>564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>
        <v>18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5</v>
      </c>
      <c r="D90" s="151">
        <v>1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1248</v>
      </c>
      <c r="D91" s="155">
        <f>SUM(D87:D90)</f>
        <v>1478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88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35485</v>
      </c>
      <c r="D93" s="155">
        <f>D64+D75+D84+D91+D92</f>
        <v>36677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158043</v>
      </c>
      <c r="D94" s="164">
        <f>D93+D55</f>
        <v>160535</v>
      </c>
      <c r="E94" s="449" t="s">
        <v>270</v>
      </c>
      <c r="F94" s="289" t="s">
        <v>271</v>
      </c>
      <c r="G94" s="165">
        <f>G36+G39+G55+G79</f>
        <v>158043</v>
      </c>
      <c r="H94" s="165">
        <f>H36+H39+H55+H79</f>
        <v>160535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874</v>
      </c>
      <c r="B98" s="432"/>
      <c r="C98" s="586" t="s">
        <v>868</v>
      </c>
      <c r="D98" s="586"/>
      <c r="E98" s="58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858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9">
      <selection activeCell="A61" sqref="A6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 Железопътна Инфраструктура Холдингово Дружество АД</v>
      </c>
      <c r="C2" s="591"/>
      <c r="D2" s="591"/>
      <c r="E2" s="591"/>
      <c r="F2" s="593" t="s">
        <v>2</v>
      </c>
      <c r="G2" s="593"/>
      <c r="H2" s="526">
        <f>'справка №1-БАЛАНС'!H3</f>
        <v>175443402</v>
      </c>
    </row>
    <row r="3" spans="1:8" ht="15">
      <c r="A3" s="467" t="s">
        <v>274</v>
      </c>
      <c r="B3" s="591" t="str">
        <f>'справка №1-БАЛАНС'!E4</f>
        <v>консолидиран</v>
      </c>
      <c r="C3" s="591"/>
      <c r="D3" s="591"/>
      <c r="E3" s="591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2" t="str">
        <f>'справка №1-БАЛАНС'!E5</f>
        <v>01.01.2009 - 30.09.2009</v>
      </c>
      <c r="C4" s="592"/>
      <c r="D4" s="59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4501</v>
      </c>
      <c r="D9" s="46">
        <v>4043</v>
      </c>
      <c r="E9" s="298" t="s">
        <v>284</v>
      </c>
      <c r="F9" s="549" t="s">
        <v>285</v>
      </c>
      <c r="G9" s="550">
        <v>2010</v>
      </c>
      <c r="H9" s="550">
        <v>2426</v>
      </c>
    </row>
    <row r="10" spans="1:8" ht="12">
      <c r="A10" s="298" t="s">
        <v>286</v>
      </c>
      <c r="B10" s="299" t="s">
        <v>287</v>
      </c>
      <c r="C10" s="46">
        <v>4704</v>
      </c>
      <c r="D10" s="46">
        <v>1863</v>
      </c>
      <c r="E10" s="298" t="s">
        <v>288</v>
      </c>
      <c r="F10" s="549" t="s">
        <v>289</v>
      </c>
      <c r="G10" s="550">
        <v>16</v>
      </c>
      <c r="H10" s="550">
        <v>17</v>
      </c>
    </row>
    <row r="11" spans="1:8" ht="12">
      <c r="A11" s="298" t="s">
        <v>290</v>
      </c>
      <c r="B11" s="299" t="s">
        <v>291</v>
      </c>
      <c r="C11" s="46">
        <v>1372</v>
      </c>
      <c r="D11" s="46">
        <v>1553</v>
      </c>
      <c r="E11" s="300" t="s">
        <v>292</v>
      </c>
      <c r="F11" s="549" t="s">
        <v>293</v>
      </c>
      <c r="G11" s="550">
        <v>14582</v>
      </c>
      <c r="H11" s="550">
        <v>6953</v>
      </c>
    </row>
    <row r="12" spans="1:8" ht="12">
      <c r="A12" s="298" t="s">
        <v>294</v>
      </c>
      <c r="B12" s="299" t="s">
        <v>295</v>
      </c>
      <c r="C12" s="46">
        <v>4339</v>
      </c>
      <c r="D12" s="46">
        <v>3419</v>
      </c>
      <c r="E12" s="300" t="s">
        <v>78</v>
      </c>
      <c r="F12" s="549" t="s">
        <v>296</v>
      </c>
      <c r="G12" s="550">
        <v>792</v>
      </c>
      <c r="H12" s="550">
        <v>1808</v>
      </c>
    </row>
    <row r="13" spans="1:18" ht="12">
      <c r="A13" s="298" t="s">
        <v>297</v>
      </c>
      <c r="B13" s="299" t="s">
        <v>298</v>
      </c>
      <c r="C13" s="46">
        <v>703</v>
      </c>
      <c r="D13" s="46">
        <v>664</v>
      </c>
      <c r="E13" s="301" t="s">
        <v>51</v>
      </c>
      <c r="F13" s="551" t="s">
        <v>299</v>
      </c>
      <c r="G13" s="548">
        <f>SUM(G9:G12)</f>
        <v>17400</v>
      </c>
      <c r="H13" s="548">
        <f>SUM(H9:H12)</f>
        <v>11204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255</v>
      </c>
      <c r="D14" s="46">
        <v>678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49</v>
      </c>
      <c r="D15" s="47">
        <v>-1052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515</v>
      </c>
      <c r="D16" s="47">
        <v>392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16438</v>
      </c>
      <c r="D19" s="49">
        <f>SUM(D9:D15)+D16</f>
        <v>11560</v>
      </c>
      <c r="E19" s="304" t="s">
        <v>316</v>
      </c>
      <c r="F19" s="552" t="s">
        <v>317</v>
      </c>
      <c r="G19" s="550">
        <v>17</v>
      </c>
      <c r="H19" s="550">
        <v>184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4790</v>
      </c>
      <c r="D22" s="46">
        <v>3838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492</v>
      </c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6</v>
      </c>
      <c r="D24" s="46">
        <v>3</v>
      </c>
      <c r="E24" s="301" t="s">
        <v>103</v>
      </c>
      <c r="F24" s="554" t="s">
        <v>333</v>
      </c>
      <c r="G24" s="548">
        <f>SUM(G19:G23)</f>
        <v>17</v>
      </c>
      <c r="H24" s="548">
        <f>SUM(H19:H23)</f>
        <v>184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51</v>
      </c>
      <c r="D25" s="46">
        <v>26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5339</v>
      </c>
      <c r="D26" s="49">
        <f>SUM(D22:D25)</f>
        <v>3867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21777</v>
      </c>
      <c r="D28" s="50">
        <f>D26+D19</f>
        <v>15427</v>
      </c>
      <c r="E28" s="127" t="s">
        <v>338</v>
      </c>
      <c r="F28" s="554" t="s">
        <v>339</v>
      </c>
      <c r="G28" s="548">
        <f>G13+G15+G24</f>
        <v>17417</v>
      </c>
      <c r="H28" s="548">
        <f>H13+H15+H24</f>
        <v>11388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4360</v>
      </c>
      <c r="H30" s="53">
        <f>IF((D28-H28)&gt;0,D28-H28,0)</f>
        <v>4039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344</v>
      </c>
      <c r="C31" s="46"/>
      <c r="D31" s="46"/>
      <c r="E31" s="296" t="s">
        <v>851</v>
      </c>
      <c r="F31" s="552" t="s">
        <v>345</v>
      </c>
      <c r="G31" s="550">
        <v>39</v>
      </c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21777</v>
      </c>
      <c r="D33" s="49">
        <f>D28-D31+D32</f>
        <v>15427</v>
      </c>
      <c r="E33" s="127" t="s">
        <v>352</v>
      </c>
      <c r="F33" s="554" t="s">
        <v>353</v>
      </c>
      <c r="G33" s="53">
        <f>G32-G31+G28</f>
        <v>17378</v>
      </c>
      <c r="H33" s="53">
        <f>H32-H31+H28</f>
        <v>11388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4399</v>
      </c>
      <c r="H34" s="548">
        <f>IF((D33-H33)&gt;0,D33-H33,0)</f>
        <v>4039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5</v>
      </c>
      <c r="D35" s="49">
        <f>D36+D37+D38</f>
        <v>-393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>
        <v>5</v>
      </c>
      <c r="D37" s="430">
        <v>-393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4404</v>
      </c>
      <c r="H39" s="559">
        <f>IF(H34&gt;0,IF(D35+H34&lt;0,0,D35+H34),IF(D34-D35&lt;0,D35-D34,0))</f>
        <v>3646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>
        <v>17</v>
      </c>
      <c r="D40" s="51"/>
      <c r="E40" s="127" t="s">
        <v>370</v>
      </c>
      <c r="F40" s="558" t="s">
        <v>372</v>
      </c>
      <c r="G40" s="550"/>
      <c r="H40" s="550">
        <v>164</v>
      </c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4421</v>
      </c>
      <c r="H41" s="52">
        <f>IF(D39=0,IF(H39-H40&gt;0,H39-H40+D40,0),IF(D39-D40&lt;0,D40-D39+H40,0))</f>
        <v>3482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21782</v>
      </c>
      <c r="D42" s="53">
        <f>D33+D35+D39</f>
        <v>15034</v>
      </c>
      <c r="E42" s="128" t="s">
        <v>379</v>
      </c>
      <c r="F42" s="129" t="s">
        <v>380</v>
      </c>
      <c r="G42" s="53">
        <f>G39+G33</f>
        <v>21782</v>
      </c>
      <c r="H42" s="53">
        <f>H39+H33</f>
        <v>15034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4" t="s">
        <v>855</v>
      </c>
      <c r="B45" s="594"/>
      <c r="C45" s="594"/>
      <c r="D45" s="594"/>
      <c r="E45" s="59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v>40144</v>
      </c>
      <c r="C48" s="427" t="s">
        <v>816</v>
      </c>
      <c r="D48" s="589" t="s">
        <v>869</v>
      </c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90" t="s">
        <v>859</v>
      </c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B25">
      <selection activeCell="D56" sqref="D5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 Железопътна Инфраструктура Холдингово Дружество АД</v>
      </c>
      <c r="C4" s="541" t="s">
        <v>2</v>
      </c>
      <c r="D4" s="541">
        <f>'справка №1-БАЛАНС'!H3</f>
        <v>175443402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01.01.2009 - 30.09.2009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18627</v>
      </c>
      <c r="D10" s="54">
        <v>11346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-9573</v>
      </c>
      <c r="D11" s="54">
        <v>-7197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-4580</v>
      </c>
      <c r="D13" s="54">
        <v>-3618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-1484</v>
      </c>
      <c r="D14" s="54">
        <v>-663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-1</v>
      </c>
      <c r="D15" s="54">
        <v>-3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-1931</v>
      </c>
      <c r="D17" s="54">
        <v>-1033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-77</v>
      </c>
      <c r="D19" s="54">
        <v>-55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981</v>
      </c>
      <c r="D20" s="55">
        <f>SUM(D10:D19)</f>
        <v>-1223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-168</v>
      </c>
      <c r="D22" s="54">
        <v>-203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66</v>
      </c>
      <c r="D23" s="54">
        <v>3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-22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160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-7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29</v>
      </c>
      <c r="D32" s="55">
        <f>SUM(D22:D31)</f>
        <v>-200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>
        <v>12644</v>
      </c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v>1968</v>
      </c>
      <c r="D36" s="54">
        <v>18821</v>
      </c>
      <c r="E36" s="130"/>
      <c r="F36" s="130"/>
    </row>
    <row r="37" spans="1:6" ht="12">
      <c r="A37" s="332" t="s">
        <v>436</v>
      </c>
      <c r="B37" s="333" t="s">
        <v>437</v>
      </c>
      <c r="C37" s="54">
        <v>-2921</v>
      </c>
      <c r="D37" s="54">
        <v>-26921</v>
      </c>
      <c r="E37" s="130"/>
      <c r="F37" s="130"/>
    </row>
    <row r="38" spans="1:6" ht="12">
      <c r="A38" s="332" t="s">
        <v>438</v>
      </c>
      <c r="B38" s="333" t="s">
        <v>439</v>
      </c>
      <c r="C38" s="54">
        <v>-284</v>
      </c>
      <c r="D38" s="54">
        <v>-507</v>
      </c>
      <c r="E38" s="130"/>
      <c r="F38" s="130"/>
    </row>
    <row r="39" spans="1:6" ht="12">
      <c r="A39" s="332" t="s">
        <v>440</v>
      </c>
      <c r="B39" s="333" t="s">
        <v>441</v>
      </c>
      <c r="C39" s="54"/>
      <c r="D39" s="54">
        <v>-2301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>
        <v>-3</v>
      </c>
      <c r="D41" s="54">
        <v>-2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-1240</v>
      </c>
      <c r="D42" s="55">
        <f>SUM(D34:D41)</f>
        <v>1734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-230</v>
      </c>
      <c r="D43" s="55">
        <f>D42+D32+D20</f>
        <v>311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1478</v>
      </c>
      <c r="D44" s="132">
        <v>998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1248</v>
      </c>
      <c r="D45" s="55">
        <f>D44+D43</f>
        <v>1309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/>
      <c r="D46" s="56"/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870</v>
      </c>
      <c r="C50" s="595"/>
      <c r="D50" s="595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861</v>
      </c>
      <c r="C52" s="595"/>
      <c r="D52" s="595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B1">
      <selection activeCell="M7" sqref="M7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6" t="s">
        <v>458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8" t="str">
        <f>'справка №1-БАЛАНС'!E3</f>
        <v> Железопътна Инфраструктура Холдингово Дружество АД</v>
      </c>
      <c r="C3" s="598"/>
      <c r="D3" s="598"/>
      <c r="E3" s="598"/>
      <c r="F3" s="598"/>
      <c r="G3" s="598"/>
      <c r="H3" s="598"/>
      <c r="I3" s="598"/>
      <c r="J3" s="476"/>
      <c r="K3" s="600" t="s">
        <v>2</v>
      </c>
      <c r="L3" s="600"/>
      <c r="M3" s="478">
        <f>'справка №1-БАЛАНС'!H3</f>
        <v>175443402</v>
      </c>
      <c r="N3" s="2"/>
    </row>
    <row r="4" spans="1:15" s="532" customFormat="1" ht="13.5" customHeight="1">
      <c r="A4" s="467" t="s">
        <v>459</v>
      </c>
      <c r="B4" s="598" t="str">
        <f>'справка №1-БАЛАНС'!E4</f>
        <v>консолидиран</v>
      </c>
      <c r="C4" s="598"/>
      <c r="D4" s="598"/>
      <c r="E4" s="598"/>
      <c r="F4" s="598"/>
      <c r="G4" s="598"/>
      <c r="H4" s="598"/>
      <c r="I4" s="598"/>
      <c r="J4" s="136"/>
      <c r="K4" s="601" t="s">
        <v>4</v>
      </c>
      <c r="L4" s="601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2" t="str">
        <f>'справка №1-БАЛАНС'!E5</f>
        <v>01.01.2009 - 30.09.2009</v>
      </c>
      <c r="C5" s="602"/>
      <c r="D5" s="602"/>
      <c r="E5" s="602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58363</v>
      </c>
      <c r="D11" s="58">
        <f>'справка №1-БАЛАНС'!H19</f>
        <v>10072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4222</v>
      </c>
      <c r="J11" s="58">
        <f>'справка №1-БАЛАНС'!H29+'справка №1-БАЛАНС'!H32</f>
        <v>-7050</v>
      </c>
      <c r="K11" s="60"/>
      <c r="L11" s="344">
        <f>SUM(C11:K11)</f>
        <v>65607</v>
      </c>
      <c r="M11" s="58">
        <f>'справка №1-БАЛАНС'!H39</f>
        <v>493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26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26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>
        <v>26</v>
      </c>
      <c r="J13" s="60"/>
      <c r="K13" s="60"/>
      <c r="L13" s="344">
        <f t="shared" si="1"/>
        <v>26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58363</v>
      </c>
      <c r="D15" s="61">
        <f aca="true" t="shared" si="2" ref="D15:M15">D11+D12</f>
        <v>10072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4248</v>
      </c>
      <c r="J15" s="61">
        <f t="shared" si="2"/>
        <v>-7050</v>
      </c>
      <c r="K15" s="61">
        <f t="shared" si="2"/>
        <v>0</v>
      </c>
      <c r="L15" s="344">
        <f t="shared" si="1"/>
        <v>65633</v>
      </c>
      <c r="M15" s="61">
        <f t="shared" si="2"/>
        <v>493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-4421</v>
      </c>
      <c r="K16" s="60"/>
      <c r="L16" s="344">
        <f t="shared" si="1"/>
        <v>-4421</v>
      </c>
      <c r="M16" s="60">
        <v>17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>
        <v>16</v>
      </c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58363</v>
      </c>
      <c r="D29" s="59">
        <f aca="true" t="shared" si="6" ref="D29:M29">D17+D20+D21+D24+D28+D27+D15+D16</f>
        <v>10072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4248</v>
      </c>
      <c r="J29" s="59">
        <f t="shared" si="6"/>
        <v>-11471</v>
      </c>
      <c r="K29" s="59">
        <f t="shared" si="6"/>
        <v>0</v>
      </c>
      <c r="L29" s="344">
        <f t="shared" si="1"/>
        <v>61212</v>
      </c>
      <c r="M29" s="59">
        <f t="shared" si="6"/>
        <v>526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58363</v>
      </c>
      <c r="D32" s="59">
        <f t="shared" si="7"/>
        <v>10072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4248</v>
      </c>
      <c r="J32" s="59">
        <f t="shared" si="7"/>
        <v>-11471</v>
      </c>
      <c r="K32" s="59">
        <f t="shared" si="7"/>
        <v>0</v>
      </c>
      <c r="L32" s="344">
        <f t="shared" si="1"/>
        <v>61212</v>
      </c>
      <c r="M32" s="59">
        <f>M29+M30+M31</f>
        <v>526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9" t="s">
        <v>856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876</v>
      </c>
      <c r="B38" s="19"/>
      <c r="C38" s="15"/>
      <c r="D38" s="597" t="s">
        <v>871</v>
      </c>
      <c r="E38" s="597"/>
      <c r="F38" s="597" t="s">
        <v>872</v>
      </c>
      <c r="G38" s="597"/>
      <c r="H38" s="597"/>
      <c r="I38" s="597"/>
      <c r="J38" s="15" t="s">
        <v>863</v>
      </c>
      <c r="K38" s="15"/>
      <c r="L38" s="597" t="s">
        <v>862</v>
      </c>
      <c r="M38" s="597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6">
      <selection activeCell="E22" sqref="E2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382</v>
      </c>
      <c r="B2" s="604"/>
      <c r="C2" s="605" t="str">
        <f>'справка №1-БАЛАНС'!E3</f>
        <v> Железопътна Инфраструктура Холдингово Дружество АД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175443402</v>
      </c>
      <c r="P2" s="483"/>
      <c r="Q2" s="483"/>
      <c r="R2" s="526"/>
    </row>
    <row r="3" spans="1:18" ht="15">
      <c r="A3" s="603" t="s">
        <v>5</v>
      </c>
      <c r="B3" s="604"/>
      <c r="C3" s="606" t="str">
        <f>'справка №1-БАЛАНС'!E5</f>
        <v>01.01.2009 - 30.09.2009</v>
      </c>
      <c r="D3" s="606"/>
      <c r="E3" s="606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8" t="s">
        <v>462</v>
      </c>
      <c r="B5" s="609"/>
      <c r="C5" s="578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581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581" t="s">
        <v>527</v>
      </c>
      <c r="R5" s="581" t="s">
        <v>528</v>
      </c>
    </row>
    <row r="6" spans="1:18" s="100" customFormat="1" ht="48">
      <c r="A6" s="610"/>
      <c r="B6" s="611"/>
      <c r="C6" s="579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577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577"/>
      <c r="R6" s="577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52354</v>
      </c>
      <c r="E9" s="189"/>
      <c r="F9" s="189">
        <v>98</v>
      </c>
      <c r="G9" s="74">
        <f>D9+E9-F9</f>
        <v>52256</v>
      </c>
      <c r="H9" s="65"/>
      <c r="I9" s="65"/>
      <c r="J9" s="74">
        <f>G9+H9-I9</f>
        <v>52256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52256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10673</v>
      </c>
      <c r="E10" s="189"/>
      <c r="F10" s="189">
        <v>587</v>
      </c>
      <c r="G10" s="74">
        <f aca="true" t="shared" si="2" ref="G10:G39">D10+E10-F10</f>
        <v>10086</v>
      </c>
      <c r="H10" s="65"/>
      <c r="I10" s="65"/>
      <c r="J10" s="74">
        <f aca="true" t="shared" si="3" ref="J10:J39">G10+H10-I10</f>
        <v>10086</v>
      </c>
      <c r="K10" s="65">
        <v>2772</v>
      </c>
      <c r="L10" s="65">
        <v>208</v>
      </c>
      <c r="M10" s="65">
        <v>53</v>
      </c>
      <c r="N10" s="74">
        <f aca="true" t="shared" si="4" ref="N10:N39">K10+L10-M10</f>
        <v>2927</v>
      </c>
      <c r="O10" s="65"/>
      <c r="P10" s="65"/>
      <c r="Q10" s="74">
        <f t="shared" si="0"/>
        <v>2927</v>
      </c>
      <c r="R10" s="74">
        <f t="shared" si="1"/>
        <v>7159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16907</v>
      </c>
      <c r="E11" s="189">
        <v>558</v>
      </c>
      <c r="F11" s="189">
        <v>759</v>
      </c>
      <c r="G11" s="74">
        <f t="shared" si="2"/>
        <v>16706</v>
      </c>
      <c r="H11" s="65"/>
      <c r="I11" s="65"/>
      <c r="J11" s="74">
        <f t="shared" si="3"/>
        <v>16706</v>
      </c>
      <c r="K11" s="65">
        <v>14480</v>
      </c>
      <c r="L11" s="65">
        <v>687</v>
      </c>
      <c r="M11" s="65">
        <v>427</v>
      </c>
      <c r="N11" s="74">
        <f t="shared" si="4"/>
        <v>14740</v>
      </c>
      <c r="O11" s="65"/>
      <c r="P11" s="65"/>
      <c r="Q11" s="74">
        <f t="shared" si="0"/>
        <v>14740</v>
      </c>
      <c r="R11" s="74">
        <f t="shared" si="1"/>
        <v>1966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1499</v>
      </c>
      <c r="E12" s="189"/>
      <c r="F12" s="189">
        <v>189</v>
      </c>
      <c r="G12" s="74">
        <f t="shared" si="2"/>
        <v>1310</v>
      </c>
      <c r="H12" s="65"/>
      <c r="I12" s="65"/>
      <c r="J12" s="74">
        <f t="shared" si="3"/>
        <v>1310</v>
      </c>
      <c r="K12" s="65">
        <v>558</v>
      </c>
      <c r="L12" s="65">
        <v>44</v>
      </c>
      <c r="M12" s="65">
        <v>42</v>
      </c>
      <c r="N12" s="74">
        <f t="shared" si="4"/>
        <v>560</v>
      </c>
      <c r="O12" s="65"/>
      <c r="P12" s="65"/>
      <c r="Q12" s="74">
        <f t="shared" si="0"/>
        <v>560</v>
      </c>
      <c r="R12" s="74">
        <f t="shared" si="1"/>
        <v>750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2851</v>
      </c>
      <c r="E13" s="189">
        <v>195</v>
      </c>
      <c r="F13" s="189">
        <v>70</v>
      </c>
      <c r="G13" s="74">
        <f t="shared" si="2"/>
        <v>2976</v>
      </c>
      <c r="H13" s="65"/>
      <c r="I13" s="65"/>
      <c r="J13" s="74">
        <f t="shared" si="3"/>
        <v>2976</v>
      </c>
      <c r="K13" s="65">
        <v>1254</v>
      </c>
      <c r="L13" s="65">
        <v>299</v>
      </c>
      <c r="M13" s="65">
        <v>61</v>
      </c>
      <c r="N13" s="74">
        <f t="shared" si="4"/>
        <v>1492</v>
      </c>
      <c r="O13" s="65"/>
      <c r="P13" s="65"/>
      <c r="Q13" s="74">
        <f t="shared" si="0"/>
        <v>1492</v>
      </c>
      <c r="R13" s="74">
        <f t="shared" si="1"/>
        <v>1484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852</v>
      </c>
      <c r="B15" s="374" t="s">
        <v>853</v>
      </c>
      <c r="C15" s="456" t="s">
        <v>854</v>
      </c>
      <c r="D15" s="457">
        <v>239</v>
      </c>
      <c r="E15" s="457">
        <v>887</v>
      </c>
      <c r="F15" s="457">
        <v>242</v>
      </c>
      <c r="G15" s="74">
        <f t="shared" si="2"/>
        <v>884</v>
      </c>
      <c r="H15" s="458"/>
      <c r="I15" s="458"/>
      <c r="J15" s="74">
        <f t="shared" si="3"/>
        <v>884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884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312</v>
      </c>
      <c r="E16" s="189">
        <v>35</v>
      </c>
      <c r="F16" s="189">
        <v>31</v>
      </c>
      <c r="G16" s="74">
        <f t="shared" si="2"/>
        <v>316</v>
      </c>
      <c r="H16" s="65"/>
      <c r="I16" s="65"/>
      <c r="J16" s="74">
        <f t="shared" si="3"/>
        <v>316</v>
      </c>
      <c r="K16" s="65">
        <v>179</v>
      </c>
      <c r="L16" s="65">
        <v>18</v>
      </c>
      <c r="M16" s="65">
        <v>22</v>
      </c>
      <c r="N16" s="74">
        <f t="shared" si="4"/>
        <v>175</v>
      </c>
      <c r="O16" s="65"/>
      <c r="P16" s="65"/>
      <c r="Q16" s="74">
        <f aca="true" t="shared" si="5" ref="Q16:Q25">N16+O16-P16</f>
        <v>175</v>
      </c>
      <c r="R16" s="74">
        <f aca="true" t="shared" si="6" ref="R16:R25">J16-Q16</f>
        <v>141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84835</v>
      </c>
      <c r="E17" s="194">
        <f>SUM(E9:E16)</f>
        <v>1675</v>
      </c>
      <c r="F17" s="194">
        <f>SUM(F9:F16)</f>
        <v>1976</v>
      </c>
      <c r="G17" s="74">
        <f t="shared" si="2"/>
        <v>84534</v>
      </c>
      <c r="H17" s="75">
        <f>SUM(H9:H16)</f>
        <v>0</v>
      </c>
      <c r="I17" s="75">
        <f>SUM(I9:I16)</f>
        <v>0</v>
      </c>
      <c r="J17" s="74">
        <f t="shared" si="3"/>
        <v>84534</v>
      </c>
      <c r="K17" s="75">
        <f>SUM(K9:K16)</f>
        <v>19243</v>
      </c>
      <c r="L17" s="75">
        <f>SUM(L9:L16)</f>
        <v>1256</v>
      </c>
      <c r="M17" s="75">
        <f>SUM(M9:M16)</f>
        <v>605</v>
      </c>
      <c r="N17" s="74">
        <f t="shared" si="4"/>
        <v>19894</v>
      </c>
      <c r="O17" s="75">
        <f>SUM(O9:O16)</f>
        <v>0</v>
      </c>
      <c r="P17" s="75">
        <f>SUM(P9:P16)</f>
        <v>0</v>
      </c>
      <c r="Q17" s="74">
        <f t="shared" si="5"/>
        <v>19894</v>
      </c>
      <c r="R17" s="74">
        <f t="shared" si="6"/>
        <v>64640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120</v>
      </c>
      <c r="E18" s="187">
        <v>288</v>
      </c>
      <c r="F18" s="187"/>
      <c r="G18" s="74">
        <f t="shared" si="2"/>
        <v>408</v>
      </c>
      <c r="H18" s="63"/>
      <c r="I18" s="63"/>
      <c r="J18" s="74">
        <f t="shared" si="3"/>
        <v>408</v>
      </c>
      <c r="K18" s="63">
        <v>41</v>
      </c>
      <c r="L18" s="63">
        <v>112</v>
      </c>
      <c r="M18" s="63"/>
      <c r="N18" s="74">
        <f t="shared" si="4"/>
        <v>153</v>
      </c>
      <c r="O18" s="63"/>
      <c r="P18" s="63"/>
      <c r="Q18" s="74">
        <f t="shared" si="5"/>
        <v>153</v>
      </c>
      <c r="R18" s="74">
        <f t="shared" si="6"/>
        <v>255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7</v>
      </c>
      <c r="E21" s="189"/>
      <c r="F21" s="189"/>
      <c r="G21" s="74">
        <f t="shared" si="2"/>
        <v>7</v>
      </c>
      <c r="H21" s="65"/>
      <c r="I21" s="65"/>
      <c r="J21" s="74">
        <f t="shared" si="3"/>
        <v>7</v>
      </c>
      <c r="K21" s="65">
        <v>1</v>
      </c>
      <c r="L21" s="65">
        <v>1</v>
      </c>
      <c r="M21" s="65"/>
      <c r="N21" s="74">
        <f t="shared" si="4"/>
        <v>2</v>
      </c>
      <c r="O21" s="65"/>
      <c r="P21" s="65"/>
      <c r="Q21" s="74">
        <f t="shared" si="5"/>
        <v>2</v>
      </c>
      <c r="R21" s="74">
        <f t="shared" si="6"/>
        <v>5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125</v>
      </c>
      <c r="E22" s="189"/>
      <c r="F22" s="189"/>
      <c r="G22" s="74">
        <f t="shared" si="2"/>
        <v>125</v>
      </c>
      <c r="H22" s="65"/>
      <c r="I22" s="65"/>
      <c r="J22" s="74">
        <f t="shared" si="3"/>
        <v>125</v>
      </c>
      <c r="K22" s="65">
        <v>118</v>
      </c>
      <c r="L22" s="65">
        <v>2</v>
      </c>
      <c r="M22" s="65"/>
      <c r="N22" s="74">
        <f t="shared" si="4"/>
        <v>120</v>
      </c>
      <c r="O22" s="65"/>
      <c r="P22" s="65"/>
      <c r="Q22" s="74">
        <f t="shared" si="5"/>
        <v>120</v>
      </c>
      <c r="R22" s="74">
        <f t="shared" si="6"/>
        <v>5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36</v>
      </c>
      <c r="E24" s="189"/>
      <c r="F24" s="189"/>
      <c r="G24" s="74">
        <f t="shared" si="2"/>
        <v>36</v>
      </c>
      <c r="H24" s="65"/>
      <c r="I24" s="65"/>
      <c r="J24" s="74">
        <f t="shared" si="3"/>
        <v>36</v>
      </c>
      <c r="K24" s="65">
        <v>33</v>
      </c>
      <c r="L24" s="65">
        <v>1</v>
      </c>
      <c r="M24" s="65"/>
      <c r="N24" s="74">
        <f t="shared" si="4"/>
        <v>34</v>
      </c>
      <c r="O24" s="65"/>
      <c r="P24" s="65"/>
      <c r="Q24" s="74">
        <f t="shared" si="5"/>
        <v>34</v>
      </c>
      <c r="R24" s="74">
        <f t="shared" si="6"/>
        <v>2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835</v>
      </c>
      <c r="C25" s="376" t="s">
        <v>580</v>
      </c>
      <c r="D25" s="190">
        <f>SUM(D21:D24)</f>
        <v>168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168</v>
      </c>
      <c r="H25" s="66">
        <f t="shared" si="7"/>
        <v>0</v>
      </c>
      <c r="I25" s="66">
        <f t="shared" si="7"/>
        <v>0</v>
      </c>
      <c r="J25" s="67">
        <f t="shared" si="3"/>
        <v>168</v>
      </c>
      <c r="K25" s="66">
        <f t="shared" si="7"/>
        <v>152</v>
      </c>
      <c r="L25" s="66">
        <f t="shared" si="7"/>
        <v>4</v>
      </c>
      <c r="M25" s="66">
        <f t="shared" si="7"/>
        <v>0</v>
      </c>
      <c r="N25" s="67">
        <f t="shared" si="4"/>
        <v>156</v>
      </c>
      <c r="O25" s="66">
        <f t="shared" si="7"/>
        <v>0</v>
      </c>
      <c r="P25" s="66">
        <f t="shared" si="7"/>
        <v>0</v>
      </c>
      <c r="Q25" s="67">
        <f t="shared" si="5"/>
        <v>156</v>
      </c>
      <c r="R25" s="67">
        <f t="shared" si="6"/>
        <v>12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849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>
        <v>13514</v>
      </c>
      <c r="E39" s="572"/>
      <c r="F39" s="572">
        <v>1894</v>
      </c>
      <c r="G39" s="74">
        <f t="shared" si="2"/>
        <v>11620</v>
      </c>
      <c r="H39" s="572"/>
      <c r="I39" s="572"/>
      <c r="J39" s="74">
        <f t="shared" si="3"/>
        <v>11620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11620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98637</v>
      </c>
      <c r="E40" s="438">
        <f>E17+E18+E19+E25+E38+E39</f>
        <v>1963</v>
      </c>
      <c r="F40" s="438">
        <f aca="true" t="shared" si="13" ref="F40:R40">F17+F18+F19+F25+F38+F39</f>
        <v>3870</v>
      </c>
      <c r="G40" s="438">
        <f t="shared" si="13"/>
        <v>96730</v>
      </c>
      <c r="H40" s="438">
        <f t="shared" si="13"/>
        <v>0</v>
      </c>
      <c r="I40" s="438">
        <f t="shared" si="13"/>
        <v>0</v>
      </c>
      <c r="J40" s="438">
        <f t="shared" si="13"/>
        <v>96730</v>
      </c>
      <c r="K40" s="438">
        <f t="shared" si="13"/>
        <v>19436</v>
      </c>
      <c r="L40" s="438">
        <f t="shared" si="13"/>
        <v>1372</v>
      </c>
      <c r="M40" s="438">
        <f t="shared" si="13"/>
        <v>605</v>
      </c>
      <c r="N40" s="438">
        <f t="shared" si="13"/>
        <v>20203</v>
      </c>
      <c r="O40" s="438">
        <f t="shared" si="13"/>
        <v>0</v>
      </c>
      <c r="P40" s="438">
        <f t="shared" si="13"/>
        <v>0</v>
      </c>
      <c r="Q40" s="438">
        <f t="shared" si="13"/>
        <v>20203</v>
      </c>
      <c r="R40" s="438">
        <f t="shared" si="13"/>
        <v>76527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877</v>
      </c>
      <c r="C44" s="354"/>
      <c r="D44" s="355"/>
      <c r="E44" s="355"/>
      <c r="F44" s="355"/>
      <c r="G44" s="351"/>
      <c r="H44" s="356" t="s">
        <v>864</v>
      </c>
      <c r="I44" s="356"/>
      <c r="J44" s="356"/>
      <c r="K44" s="580" t="s">
        <v>869</v>
      </c>
      <c r="L44" s="580"/>
      <c r="M44" s="580"/>
      <c r="N44" s="580"/>
      <c r="O44" s="612" t="s">
        <v>860</v>
      </c>
      <c r="P44" s="613"/>
      <c r="Q44" s="613"/>
      <c r="R44" s="613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M3:N3"/>
    <mergeCell ref="A5:B6"/>
    <mergeCell ref="O44:R44"/>
    <mergeCell ref="Q5:Q6"/>
    <mergeCell ref="R5:R6"/>
    <mergeCell ref="J5:J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5">
      <selection activeCell="D108" sqref="D10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606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0" t="str">
        <f>'справка №1-БАЛАНС'!E3</f>
        <v> Железопътна Инфраструктура Холдингово Дружество АД</v>
      </c>
      <c r="C3" s="621"/>
      <c r="D3" s="526" t="s">
        <v>2</v>
      </c>
      <c r="E3" s="107">
        <f>'справка №1-БАЛАНС'!H3</f>
        <v>175443402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01.01.2009 - 30.09.2009</v>
      </c>
      <c r="C4" s="61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44077</v>
      </c>
      <c r="D11" s="119">
        <f>SUM(D12:D14)</f>
        <v>0</v>
      </c>
      <c r="E11" s="120">
        <f>SUM(E12:E14)</f>
        <v>44077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>
        <v>44077</v>
      </c>
      <c r="D13" s="108"/>
      <c r="E13" s="120">
        <f t="shared" si="0"/>
        <v>44077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44077</v>
      </c>
      <c r="D19" s="104">
        <f>D11+D15+D16</f>
        <v>0</v>
      </c>
      <c r="E19" s="118">
        <f>E11+E15+E16</f>
        <v>44077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>
        <v>906</v>
      </c>
      <c r="D21" s="108"/>
      <c r="E21" s="120">
        <f t="shared" si="0"/>
        <v>906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13765</v>
      </c>
      <c r="D24" s="119">
        <f>SUM(D25:D27)</f>
        <v>13765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>
        <v>1262</v>
      </c>
      <c r="D25" s="108">
        <v>1262</v>
      </c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>
        <v>12503</v>
      </c>
      <c r="D26" s="108">
        <v>12503</v>
      </c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5389</v>
      </c>
      <c r="D28" s="108">
        <v>5389</v>
      </c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>
        <v>132</v>
      </c>
      <c r="D29" s="108">
        <v>132</v>
      </c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>
        <v>8043</v>
      </c>
      <c r="D30" s="108">
        <v>8043</v>
      </c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>
        <v>1840</v>
      </c>
      <c r="D31" s="108">
        <v>1840</v>
      </c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85</v>
      </c>
      <c r="D33" s="105">
        <f>SUM(D34:D37)</f>
        <v>85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>
        <v>37</v>
      </c>
      <c r="D34" s="108">
        <v>37</v>
      </c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>
        <v>48</v>
      </c>
      <c r="D35" s="108">
        <v>48</v>
      </c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80</v>
      </c>
      <c r="D38" s="105">
        <f>SUM(D39:D42)</f>
        <v>80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>
        <v>7</v>
      </c>
      <c r="D39" s="108">
        <v>7</v>
      </c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>
        <v>4</v>
      </c>
      <c r="D40" s="108">
        <v>4</v>
      </c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69</v>
      </c>
      <c r="D42" s="108">
        <v>69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29334</v>
      </c>
      <c r="D43" s="104">
        <f>D24+D28+D29+D31+D30+D32+D33+D38</f>
        <v>29334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74317</v>
      </c>
      <c r="D44" s="103">
        <f>D43+D21+D19+D9</f>
        <v>29334</v>
      </c>
      <c r="E44" s="118">
        <f>E43+E21+E19+E9</f>
        <v>44983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303</v>
      </c>
      <c r="D52" s="103">
        <f>SUM(D53:D55)</f>
        <v>0</v>
      </c>
      <c r="E52" s="119">
        <f>C52-D52</f>
        <v>303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>
        <v>303</v>
      </c>
      <c r="D55" s="108"/>
      <c r="E55" s="119">
        <f t="shared" si="1"/>
        <v>303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>
        <v>923</v>
      </c>
      <c r="D64" s="108"/>
      <c r="E64" s="119">
        <f t="shared" si="1"/>
        <v>923</v>
      </c>
      <c r="F64" s="110"/>
    </row>
    <row r="65" spans="1:6" ht="12">
      <c r="A65" s="396" t="s">
        <v>706</v>
      </c>
      <c r="B65" s="397" t="s">
        <v>707</v>
      </c>
      <c r="C65" s="109">
        <v>923</v>
      </c>
      <c r="D65" s="109"/>
      <c r="E65" s="119">
        <f t="shared" si="1"/>
        <v>923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1226</v>
      </c>
      <c r="D66" s="103">
        <f>D52+D56+D61+D62+D63+D64</f>
        <v>0</v>
      </c>
      <c r="E66" s="119">
        <f t="shared" si="1"/>
        <v>1226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>
        <v>561</v>
      </c>
      <c r="D68" s="108"/>
      <c r="E68" s="119">
        <f t="shared" si="1"/>
        <v>561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2545</v>
      </c>
      <c r="D71" s="105">
        <f>SUM(D72:D74)</f>
        <v>2545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>
        <v>1198</v>
      </c>
      <c r="D72" s="108">
        <v>1198</v>
      </c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>
        <v>1347</v>
      </c>
      <c r="D74" s="108">
        <v>1347</v>
      </c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75254</v>
      </c>
      <c r="D75" s="103">
        <f>D76+D78</f>
        <v>75254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>
        <v>75254</v>
      </c>
      <c r="D76" s="108">
        <v>75254</v>
      </c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240</v>
      </c>
      <c r="D80" s="103">
        <f>SUM(D81:D84)</f>
        <v>240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>
        <v>240</v>
      </c>
      <c r="D84" s="108">
        <v>240</v>
      </c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14368</v>
      </c>
      <c r="D85" s="104">
        <f>SUM(D86:D90)+D94</f>
        <v>14368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>
        <v>5838</v>
      </c>
      <c r="D86" s="108">
        <v>5838</v>
      </c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5038</v>
      </c>
      <c r="D87" s="108">
        <v>5038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>
        <v>716</v>
      </c>
      <c r="D88" s="108">
        <v>716</v>
      </c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1110</v>
      </c>
      <c r="D89" s="108">
        <v>1110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1120</v>
      </c>
      <c r="D90" s="103">
        <f>SUM(D91:D93)</f>
        <v>1120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142</v>
      </c>
      <c r="D91" s="108">
        <v>142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433</v>
      </c>
      <c r="D92" s="108">
        <v>433</v>
      </c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>
        <v>545</v>
      </c>
      <c r="D93" s="108">
        <v>545</v>
      </c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>
        <v>546</v>
      </c>
      <c r="D94" s="108">
        <v>546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195</v>
      </c>
      <c r="D95" s="108">
        <v>195</v>
      </c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92602</v>
      </c>
      <c r="D96" s="104">
        <f>D85+D80+D75+D71+D95</f>
        <v>92602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94389</v>
      </c>
      <c r="D97" s="104">
        <f>D96+D68+D66</f>
        <v>92602</v>
      </c>
      <c r="E97" s="104">
        <f>E96+E68+E66</f>
        <v>1787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>
        <v>1915</v>
      </c>
      <c r="D102" s="108">
        <v>1</v>
      </c>
      <c r="E102" s="108"/>
      <c r="F102" s="125">
        <f>C102+D102-E102</f>
        <v>1916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1915</v>
      </c>
      <c r="D105" s="103">
        <f>SUM(D102:D104)</f>
        <v>1</v>
      </c>
      <c r="E105" s="103">
        <f>SUM(E102:E104)</f>
        <v>0</v>
      </c>
      <c r="F105" s="103">
        <f>SUM(F102:F104)</f>
        <v>1916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777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874</v>
      </c>
      <c r="B109" s="615"/>
      <c r="C109" s="615" t="s">
        <v>870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860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31" sqref="C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2" t="str">
        <f>'справка №1-БАЛАНС'!E3</f>
        <v> Железопътна Инфраструктура Холдингово Дружество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175443402</v>
      </c>
    </row>
    <row r="5" spans="1:9" ht="15">
      <c r="A5" s="501" t="s">
        <v>5</v>
      </c>
      <c r="B5" s="623" t="str">
        <f>'справка №1-БАЛАНС'!E5</f>
        <v>01.01.2009 - 30.09.2009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877</v>
      </c>
      <c r="B30" s="625"/>
      <c r="C30" s="625"/>
      <c r="D30" s="459" t="s">
        <v>816</v>
      </c>
      <c r="E30" s="624" t="s">
        <v>869</v>
      </c>
      <c r="F30" s="624"/>
      <c r="G30" s="624"/>
      <c r="H30" s="420" t="s">
        <v>778</v>
      </c>
      <c r="I30" s="624"/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 t="s">
        <v>865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 t="s">
        <v>866</v>
      </c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64">
      <selection activeCell="D156" sqref="D156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817</v>
      </c>
      <c r="B2" s="145"/>
      <c r="C2" s="145"/>
      <c r="D2" s="145"/>
      <c r="E2" s="145"/>
      <c r="F2" s="145"/>
    </row>
    <row r="3" spans="1:6" ht="12.75" customHeight="1">
      <c r="A3" s="145" t="s">
        <v>818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9" t="str">
        <f>'справка №1-БАЛАНС'!E3</f>
        <v> Железопътна Инфраструктура Холдингово Дружество АД</v>
      </c>
      <c r="C5" s="629"/>
      <c r="D5" s="629"/>
      <c r="E5" s="570" t="s">
        <v>2</v>
      </c>
      <c r="F5" s="451">
        <f>'справка №1-БАЛАНС'!H3</f>
        <v>175443402</v>
      </c>
    </row>
    <row r="6" spans="1:13" ht="15" customHeight="1">
      <c r="A6" s="27" t="s">
        <v>819</v>
      </c>
      <c r="B6" s="630" t="str">
        <f>'справка №1-БАЛАНС'!E5</f>
        <v>01.01.2009 - 30.09.2009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820</v>
      </c>
      <c r="B8" s="32" t="s">
        <v>8</v>
      </c>
      <c r="C8" s="33" t="s">
        <v>821</v>
      </c>
      <c r="D8" s="33" t="s">
        <v>822</v>
      </c>
      <c r="E8" s="33" t="s">
        <v>823</v>
      </c>
      <c r="F8" s="33" t="s">
        <v>824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825</v>
      </c>
      <c r="B10" s="35"/>
      <c r="C10" s="429"/>
      <c r="D10" s="429"/>
      <c r="E10" s="429"/>
      <c r="F10" s="429"/>
    </row>
    <row r="11" spans="1:6" ht="18" customHeight="1">
      <c r="A11" s="36" t="s">
        <v>826</v>
      </c>
      <c r="B11" s="37"/>
      <c r="C11" s="429"/>
      <c r="D11" s="429"/>
      <c r="E11" s="429"/>
      <c r="F11" s="429"/>
    </row>
    <row r="12" spans="1:6" ht="14.25" customHeight="1">
      <c r="A12" s="36" t="s">
        <v>541</v>
      </c>
      <c r="B12" s="37"/>
      <c r="C12" s="441"/>
      <c r="D12" s="575"/>
      <c r="E12" s="441"/>
      <c r="F12" s="443">
        <f>C12-E12</f>
        <v>0</v>
      </c>
    </row>
    <row r="13" spans="1:6" ht="12.75">
      <c r="A13" s="36" t="s">
        <v>544</v>
      </c>
      <c r="B13" s="37"/>
      <c r="C13" s="441"/>
      <c r="D13" s="575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575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575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829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830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831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832</v>
      </c>
      <c r="B45" s="40"/>
      <c r="C45" s="429"/>
      <c r="D45" s="429"/>
      <c r="E45" s="429"/>
      <c r="F45" s="442"/>
    </row>
    <row r="46" spans="1:6" ht="12.75">
      <c r="A46" s="36" t="s">
        <v>878</v>
      </c>
      <c r="B46" s="40"/>
      <c r="C46" s="441">
        <v>1048</v>
      </c>
      <c r="D46" s="575">
        <v>0.43</v>
      </c>
      <c r="E46" s="441"/>
      <c r="F46" s="443">
        <v>1048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833</v>
      </c>
      <c r="C61" s="429">
        <f>SUM(C46:C60)</f>
        <v>1048</v>
      </c>
      <c r="D61" s="429"/>
      <c r="E61" s="429">
        <f>SUM(E46:E60)</f>
        <v>0</v>
      </c>
      <c r="F61" s="442">
        <f>SUM(F46:F60)</f>
        <v>1048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834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835</v>
      </c>
      <c r="B78" s="39" t="s">
        <v>836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837</v>
      </c>
      <c r="B79" s="39" t="s">
        <v>838</v>
      </c>
      <c r="C79" s="429">
        <f>C78+C61+C44+C27</f>
        <v>1048</v>
      </c>
      <c r="D79" s="429"/>
      <c r="E79" s="429">
        <f>E78+E61+E44+E27</f>
        <v>0</v>
      </c>
      <c r="F79" s="442">
        <f>F78+F61+F44+F27</f>
        <v>1048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839</v>
      </c>
      <c r="B80" s="39"/>
      <c r="C80" s="429"/>
      <c r="D80" s="429"/>
      <c r="E80" s="429"/>
      <c r="F80" s="442"/>
    </row>
    <row r="81" spans="1:6" ht="14.25" customHeight="1">
      <c r="A81" s="36" t="s">
        <v>826</v>
      </c>
      <c r="B81" s="40"/>
      <c r="C81" s="429"/>
      <c r="D81" s="429"/>
      <c r="E81" s="429"/>
      <c r="F81" s="442"/>
    </row>
    <row r="82" spans="1:6" ht="12.75">
      <c r="A82" s="36" t="s">
        <v>827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828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840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830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841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832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842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834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835</v>
      </c>
      <c r="B148" s="39" t="s">
        <v>843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844</v>
      </c>
      <c r="B149" s="39" t="s">
        <v>845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877</v>
      </c>
      <c r="B151" s="453"/>
      <c r="C151" s="631" t="s">
        <v>868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858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133:F147 C63:F77 C82:F96 C99:F113 C116:F130 C46:F6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Мира</cp:lastModifiedBy>
  <cp:lastPrinted>2009-11-29T15:05:51Z</cp:lastPrinted>
  <dcterms:created xsi:type="dcterms:W3CDTF">2000-06-29T12:02:40Z</dcterms:created>
  <dcterms:modified xsi:type="dcterms:W3CDTF">2009-11-30T09:41:39Z</dcterms:modified>
  <cp:category/>
  <cp:version/>
  <cp:contentType/>
  <cp:contentStatus/>
</cp:coreProperties>
</file>