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<sst xmlns="http://schemas.openxmlformats.org/spreadsheetml/2006/main" count="1058" uniqueCount="875">
  <si>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</si>
  <si>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</si>
  <si>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</si>
  <si>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</si>
  <si>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</si>
  <si>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</si>
  <si>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</si>
  <si>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</si>
  <si>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</si>
  <si>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</si>
  <si>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</si>
  <si>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</si>
  <si>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</si>
  <si>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</si>
  <si>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</si>
  <si>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</si>
  <si>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</si>
  <si>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</si>
  <si>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</si>
  <si>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</si>
  <si>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</si>
  <si>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</si>
  <si>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</si>
  <si>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</si>
  <si>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</si>
  <si>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</si>
  <si>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</si>
  <si>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</si>
  <si>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</si>
  <si>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</si>
  <si>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</si>
  <si>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</si>
  <si>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</si>
  <si>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</si>
  <si>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</si>
  <si>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</si>
  <si>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</si>
  <si>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</si>
  <si>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</si>
  <si>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</si>
  <si>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</si>
  <si>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</si>
  <si>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</si>
  <si>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</si>
  <si>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</si>
  <si>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</si>
  <si>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</si>
  <si>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</si>
  <si>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</si>
  <si>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</si>
  <si>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</si>
  <si>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</si>
  <si>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</si>
  <si>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</si>
  <si>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</si>
  <si>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</si>
  <si>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</si>
  <si>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</si>
  <si>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</si>
  <si>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</si>
  <si>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</si>
  <si>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</si>
  <si>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</si>
  <si>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</si>
  <si>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</si>
  <si>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</si>
  <si>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</si>
  <si>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</si>
  <si>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</si>
  <si>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</si>
  <si>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</si>
  <si>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</si>
  <si>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</si>
  <si>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</si>
  <si>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</si>
  <si>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</si>
  <si>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</si>
  <si>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</si>
  <si>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</si>
  <si>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</si>
  <si>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</si>
  <si>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</si>
  <si>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</si>
  <si>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</si>
  <si>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</si>
  <si>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</si>
  <si>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</si>
  <si>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</si>
  <si>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</si>
  <si>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</si>
  <si>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</si>
  <si>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</si>
  <si>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</si>
  <si>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</si>
  <si>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</si>
  <si>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</si>
  <si>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</si>
  <si>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</si>
  <si>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</si>
  <si>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</si>
  <si>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</si>
  <si>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</si>
  <si>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</si>
  <si>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</si>
  <si>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</si>
  <si>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</si>
  <si>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</si>
  <si>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</si>
  <si>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</si>
  <si>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</si>
  <si>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</si>
  <si>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</si>
  <si>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</si>
  <si>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</si>
  <si>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</si>
  <si>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</si>
  <si>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</si>
  <si>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</si>
  <si>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</si>
  <si>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</si>
  <si>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</si>
  <si>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</si>
  <si>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</si>
  <si>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</si>
  <si>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</si>
  <si>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</si>
  <si>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</si>
  <si>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</si>
  <si>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</si>
  <si>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</si>
  <si>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</si>
  <si>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</si>
  <si>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</si>
  <si>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</si>
  <si>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</si>
  <si>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</si>
  <si>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</si>
  <si>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</si>
  <si>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</si>
  <si>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</si>
  <si>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</si>
  <si>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</si>
  <si>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</si>
  <si>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</si>
  <si>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</si>
  <si>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</si>
  <si>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</si>
  <si>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</si>
  <si>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</si>
  <si>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</si>
  <si>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</si>
  <si>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</si>
  <si>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</si>
  <si>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</si>
  <si>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</si>
  <si>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</si>
  <si>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</si>
  <si>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</si>
  <si>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</si>
  <si>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</si>
  <si>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</si>
  <si>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</si>
  <si>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</si>
  <si>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</si>
  <si>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</si>
  <si>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</si>
  <si>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</si>
  <si>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</si>
  <si>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</si>
  <si>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</si>
  <si>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</si>
  <si>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</si>
  <si>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</si>
  <si>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</si>
  <si>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</si>
  <si>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</si>
  <si>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</si>
  <si>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</si>
  <si>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</si>
  <si>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</si>
  <si>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</si>
  <si>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</si>
  <si>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</si>
  <si>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</si>
  <si>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</si>
  <si>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</si>
  <si>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</si>
  <si>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</si>
  <si>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</si>
  <si>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</si>
  <si>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</si>
  <si>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</si>
  <si>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</si>
  <si>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</si>
  <si>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</si>
  <si>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</si>
  <si>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</si>
  <si>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</si>
  <si>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</si>
  <si>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</si>
  <si>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</si>
  <si>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</si>
  <si>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</si>
  <si>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</si>
  <si>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</si>
  <si>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</si>
  <si>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</si>
  <si>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</si>
  <si>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</si>
  <si>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</si>
  <si>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</si>
  <si>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</si>
  <si>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</si>
  <si>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</si>
  <si>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</si>
  <si>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</si>
  <si>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</si>
  <si>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</si>
  <si>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</si>
  <si>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</si>
  <si>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</si>
  <si>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</si>
  <si>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</si>
  <si>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</si>
  <si>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</si>
  <si>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</si>
  <si>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</si>
  <si>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</si>
  <si>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</si>
  <si>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</si>
  <si>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</si>
  <si>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</si>
  <si>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</si>
  <si>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</si>
  <si>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</si>
  <si>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</si>
  <si>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</si>
  <si>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</si>
  <si>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</si>
  <si>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</si>
  <si>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</si>
  <si>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</si>
  <si>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</si>
  <si>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</si>
  <si>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</si>
  <si>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</si>
  <si>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</si>
  <si>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</si>
  <si>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</si>
  <si>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</si>
  <si>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</si>
  <si>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</si>
  <si>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</si>
  <si>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</si>
  <si>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</si>
  <si>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</si>
  <si>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</si>
  <si>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</si>
  <si>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</si>
  <si>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</si>
  <si>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</si>
  <si>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</si>
  <si>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</si>
  <si>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</si>
  <si>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</si>
  <si>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</si>
  <si>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</si>
  <si>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</si>
  <si>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</si>
  <si>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</si>
  <si>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</si>
  <si>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</si>
  <si>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</si>
  <si>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</si>
  <si>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</si>
  <si>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</si>
  <si>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</si>
  <si>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</si>
  <si>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</si>
  <si>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</si>
  <si>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</si>
  <si>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</si>
  <si>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</si>
  <si>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</si>
  <si>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</si>
  <si>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</si>
  <si>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</si>
  <si>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</si>
  <si>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</si>
  <si>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</si>
  <si>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</si>
  <si>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</si>
  <si>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</si>
  <si>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</si>
  <si>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</si>
  <si>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</si>
  <si>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</si>
  <si>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</si>
  <si>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</si>
  <si>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</si>
  <si>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</si>
  <si>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</si>
  <si>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</si>
  <si>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</si>
  <si>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</si>
  <si>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</si>
  <si>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</si>
  <si>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</si>
  <si>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</si>
  <si>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</si>
  <si>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</si>
  <si>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</si>
  <si>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</si>
  <si>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</si>
  <si>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</si>
  <si>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</si>
  <si>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</si>
  <si>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</si>
  <si>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</si>
  <si>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</si>
  <si>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</si>
  <si>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</si>
  <si>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</si>
  <si>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</si>
  <si>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</si>
  <si>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</si>
  <si>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</si>
  <si>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</si>
  <si>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</si>
  <si>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</si>
  <si>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</si>
  <si>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</si>
  <si>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</si>
  <si>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</si>
  <si>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</si>
  <si>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</si>
  <si>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</si>
  <si>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</si>
  <si>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</si>
  <si>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</si>
  <si>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</si>
  <si>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</si>
  <si>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</si>
  <si>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</si>
  <si>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</si>
  <si>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</si>
  <si>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</si>
  <si>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</si>
  <si>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</si>
  <si>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</si>
  <si>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</si>
  <si>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</si>
  <si>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</si>
  <si>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</si>
  <si>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</si>
  <si>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</si>
  <si>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</si>
  <si>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</si>
  <si>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</si>
  <si>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</si>
  <si>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</si>
  <si>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</si>
  <si>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</si>
  <si>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</si>
  <si>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</si>
  <si>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</si>
  <si>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</si>
  <si>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</si>
  <si>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</si>
  <si>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</si>
  <si>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</si>
  <si>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</si>
  <si>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</si>
  <si>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</si>
  <si>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</si>
  <si>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</si>
  <si>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</si>
  <si>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</si>
  <si>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</si>
  <si>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</si>
  <si>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</si>
  <si>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</si>
  <si>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</si>
  <si>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</si>
  <si>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</si>
  <si>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</si>
  <si>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</si>
  <si>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</si>
  <si>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</si>
  <si>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</si>
  <si>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</si>
  <si>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</si>
  <si>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</si>
  <si>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</si>
  <si>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</si>
  <si>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</si>
  <si>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</si>
  <si>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</si>
  <si>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</si>
  <si>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</si>
  <si>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</si>
  <si>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</si>
  <si>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</si>
  <si>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</si>
  <si>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</si>
  <si>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</si>
  <si>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</si>
  <si>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</si>
  <si>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</si>
  <si>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</si>
  <si>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</si>
  <si>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</si>
  <si>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</si>
  <si>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</si>
  <si>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</si>
  <si>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</si>
  <si>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</si>
  <si>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</si>
  <si>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</si>
  <si>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</si>
  <si>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</si>
  <si>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</si>
  <si>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</si>
  <si>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</si>
  <si>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</si>
  <si>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</si>
  <si>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</si>
  <si>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</si>
  <si>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</si>
  <si>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</si>
  <si>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</si>
  <si>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</si>
  <si>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</si>
  <si>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</si>
  <si>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</si>
  <si>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</si>
  <si>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</si>
  <si>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</si>
  <si>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</si>
  <si>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</si>
  <si>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</si>
  <si>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</si>
  <si>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</si>
  <si>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</si>
  <si>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</si>
  <si>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</si>
  <si>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</si>
  <si>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</si>
  <si>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</si>
  <si>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</si>
  <si>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</si>
  <si>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</si>
  <si>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</si>
  <si>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</si>
  <si>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</si>
  <si>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</si>
  <si>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</si>
  <si>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</si>
  <si>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</si>
  <si>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</si>
  <si>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</si>
  <si>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</si>
  <si>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</si>
  <si>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</si>
  <si>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</si>
  <si>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</si>
  <si>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</si>
  <si>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</si>
  <si>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</si>
  <si>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</si>
  <si>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</si>
  <si>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</si>
  <si>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</si>
  <si>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</si>
  <si>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</si>
  <si>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</si>
  <si>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</si>
  <si>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</si>
  <si>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</si>
  <si>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</si>
  <si>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</si>
  <si>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</si>
  <si>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</si>
  <si>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</si>
  <si>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</si>
  <si>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</si>
  <si>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</si>
  <si>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</si>
  <si>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</si>
  <si>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</si>
  <si>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</si>
  <si>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</si>
  <si>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</si>
  <si>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</si>
  <si>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</si>
  <si>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</si>
  <si>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</si>
  <si>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</si>
  <si>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</si>
  <si>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</si>
  <si>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</si>
  <si>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</si>
  <si>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</si>
  <si>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</si>
  <si>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</si>
  <si>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</si>
  <si>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</si>
  <si>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</si>
  <si>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</si>
  <si>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</si>
  <si>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</si>
  <si>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</si>
  <si>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</si>
  <si>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</si>
  <si>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</si>
  <si>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</si>
  <si>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</si>
  <si>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</si>
  <si>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</si>
  <si>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</si>
  <si>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</si>
  <si>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</si>
  <si>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</si>
  <si>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</si>
  <si>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</si>
  <si>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</si>
  <si>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</si>
  <si>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</si>
  <si>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</si>
  <si>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</si>
  <si>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</si>
  <si>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</si>
  <si>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</si>
  <si>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</si>
  <si>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</si>
  <si>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</si>
  <si>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</si>
  <si>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</si>
  <si>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</si>
  <si>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</si>
  <si>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</si>
  <si>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</si>
  <si>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</si>
  <si>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</si>
  <si>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</si>
  <si>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</si>
  <si>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</si>
  <si>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</si>
  <si>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</si>
  <si>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</si>
  <si>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</si>
  <si>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</si>
  <si>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</si>
  <si>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</si>
  <si>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</si>
  <si>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</si>
  <si>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</si>
  <si>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</si>
  <si>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</si>
  <si>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</si>
  <si>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</si>
  <si>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</si>
  <si>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</si>
  <si>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</si>
  <si>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</si>
  <si>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</si>
  <si>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</si>
  <si>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</si>
  <si>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</si>
  <si>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</si>
  <si>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</si>
  <si>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</si>
  <si>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</si>
  <si>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</si>
  <si>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</si>
  <si>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</si>
  <si>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</si>
  <si>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</si>
  <si>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</si>
  <si>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</si>
  <si>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</si>
  <si>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</si>
  <si>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</si>
  <si>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</si>
  <si>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</si>
  <si>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</si>
  <si>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</si>
  <si>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</si>
  <si>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</si>
  <si>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</si>
  <si>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</si>
  <si>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</si>
  <si>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</si>
  <si>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</si>
  <si>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</si>
  <si>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</si>
  <si>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</si>
  <si>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</si>
  <si>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</si>
  <si>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</si>
  <si>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</si>
  <si>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</si>
  <si>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</si>
  <si>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</si>
  <si>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</si>
  <si>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</si>
  <si>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</si>
  <si>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</si>
  <si>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</si>
  <si>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</si>
  <si>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</si>
  <si>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</si>
  <si>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</si>
  <si>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</si>
  <si>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</si>
  <si>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</si>
  <si>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</si>
  <si>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</si>
  <si>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</si>
  <si>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</si>
  <si>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</si>
  <si>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</si>
  <si>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</si>
  <si>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</si>
  <si>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</si>
  <si>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</si>
  <si>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</si>
  <si>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</si>
  <si>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</si>
  <si>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</si>
  <si>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</si>
  <si>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</si>
  <si>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</si>
  <si>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</si>
  <si>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</si>
  <si>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</si>
  <si>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</si>
  <si>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</si>
  <si>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</si>
  <si>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</si>
  <si>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</si>
  <si>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</si>
  <si>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</si>
  <si>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</si>
  <si>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</si>
  <si>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</si>
  <si>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</si>
  <si>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</si>
  <si>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</si>
  <si>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</si>
  <si>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</si>
  <si>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</si>
  <si>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</si>
  <si>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</si>
  <si>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</si>
  <si>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</si>
  <si>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</si>
  <si>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</si>
  <si>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</si>
  <si>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</si>
  <si>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</si>
  <si>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</si>
  <si>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</si>
  <si>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</si>
  <si>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</si>
  <si>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</si>
  <si>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</si>
  <si>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</si>
  <si>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</si>
  <si>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</si>
  <si>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</si>
  <si>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</si>
  <si>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</si>
  <si>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</si>
  <si>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</si>
  <si>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</si>
  <si>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</si>
  <si>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</si>
  <si>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</si>
  <si>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</si>
  <si>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</si>
  <si>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</si>
  <si>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</si>
  <si>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</si>
  <si>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</si>
  <si>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</si>
  <si>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</si>
  <si>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</si>
  <si>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</si>
  <si>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</si>
  <si>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</si>
  <si>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</si>
  <si>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</si>
  <si>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</si>
  <si>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</si>
  <si>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</si>
  <si>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</si>
  <si>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</si>
  <si>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</si>
  <si>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</si>
  <si>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</si>
  <si>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</si>
  <si>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</si>
  <si>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</si>
  <si>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</si>
  <si>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</si>
  <si>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</si>
  <si>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</si>
  <si>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</si>
  <si>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</si>
  <si>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</si>
  <si>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</si>
  <si>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</si>
  <si>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</si>
  <si>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</si>
  <si>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</si>
  <si>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</si>
  <si>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</si>
  <si>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</si>
  <si>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</si>
  <si>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</si>
  <si>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</si>
  <si>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</si>
  <si>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</si>
  <si>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</si>
  <si>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</si>
  <si>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</si>
  <si>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</si>
  <si>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</si>
  <si>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</si>
  <si>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</si>
  <si>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</si>
  <si>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</si>
  <si>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</si>
  <si>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</si>
  <si>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</si>
  <si>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</si>
  <si>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</si>
  <si>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</si>
  <si>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</si>
  <si>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</si>
  <si>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</si>
  <si>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</si>
  <si>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</si>
  <si>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</si>
  <si>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</si>
  <si>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</si>
  <si>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</si>
  <si>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</si>
  <si>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</si>
  <si>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</si>
  <si>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</si>
  <si>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</si>
  <si>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</si>
  <si>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</si>
  <si>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</si>
  <si>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</si>
  <si>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</si>
  <si>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</si>
  <si>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</si>
  <si>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</si>
  <si>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</si>
  <si>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</si>
  <si>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</si>
  <si>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</si>
  <si>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</si>
  <si>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</si>
  <si>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</si>
  <si>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</si>
  <si>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</si>
  <si>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</si>
  <si>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</si>
  <si>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</si>
  <si>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</si>
  <si>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</si>
  <si>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</si>
  <si>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</si>
  <si>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</si>
  <si>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</si>
  <si>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</si>
  <si>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</si>
  <si>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</si>
  <si>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</si>
  <si>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</si>
  <si>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</si>
  <si>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</si>
  <si>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</si>
  <si>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</si>
  <si>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</si>
  <si>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</si>
  <si>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</si>
  <si>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</si>
  <si>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</si>
  <si>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</si>
  <si>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</si>
  <si>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</si>
  <si>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</si>
  <si>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</si>
  <si>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</si>
  <si>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</si>
  <si>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</si>
  <si>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</si>
  <si>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</si>
  <si>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</si>
  <si>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</si>
  <si>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</si>
  <si>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</si>
  <si>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</si>
  <si>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</si>
  <si>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</si>
  <si>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</si>
  <si>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</si>
  <si>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</si>
  <si>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</si>
  <si>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</si>
  <si>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</si>
  <si>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</si>
  <si>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</si>
  <si>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</si>
  <si>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</si>
  <si>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</si>
  <si>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</si>
  <si>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</si>
  <si>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</si>
  <si>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</si>
  <si>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</si>
  <si>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</si>
  <si>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</si>
  <si>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</si>
  <si>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</si>
  <si>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</si>
  <si>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</si>
  <si>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</si>
  <si>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</si>
  <si>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</si>
  <si>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</si>
  <si>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</si>
  <si>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</si>
  <si>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</si>
  <si>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</si>
  <si>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</si>
  <si>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</si>
  <si>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</si>
  <si>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</si>
  <si>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</si>
  <si>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</si>
  <si>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</si>
  <si>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</si>
  <si>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</si>
  <si>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</si>
  <si>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</si>
  <si>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</si>
  <si>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</si>
  <si>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</si>
  <si>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</si>
  <si>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</si>
  <si>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</si>
  <si>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</si>
  <si>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</si>
  <si>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</si>
  <si>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</si>
  <si>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</si>
  <si>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</si>
  <si>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</si>
  <si>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</si>
  <si>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</si>
  <si>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</si>
  <si>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>01-01-2012 - 31-12-2012</t>
  </si>
  <si>
    <t xml:space="preserve">Дата на съставяне: 31.12.2012 </t>
  </si>
  <si>
    <t xml:space="preserve">Дата на съставяне: 31.12.2012                                      </t>
  </si>
  <si>
    <t xml:space="preserve">Дата  на съставяне: 31.12.2012                                                                                                                              </t>
  </si>
  <si>
    <t xml:space="preserve">Дата на съставяне: 31.12.2012                         </t>
  </si>
  <si>
    <t>Дата на съставяне: 31.12.2012</t>
  </si>
  <si>
    <r>
      <t xml:space="preserve">Дата на съставяне: </t>
    </r>
    <r>
      <rPr>
        <sz val="10"/>
        <rFont val="Times New Roman"/>
        <family val="1"/>
      </rPr>
      <t>31.12.2012</t>
    </r>
  </si>
  <si>
    <t>консолидиран годишен отчет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</si>
</sst>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9">
      <selection activeCell="G97" sqref="G9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175155346</v>
      </c>
    </row>
    <row r="4" spans="1:8" ht="15">
      <c r="A4" s="581" t="s">
        <v>3</v>
      </c>
      <c r="B4" s="587"/>
      <c r="C4" s="587"/>
      <c r="D4" s="587"/>
      <c r="E4" s="504" t="s">
        <v>874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22</v>
      </c>
      <c r="D12" s="151">
        <v>87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103</v>
      </c>
      <c r="D13" s="151">
        <v>53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35</v>
      </c>
      <c r="D15" s="151">
        <v>51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0</v>
      </c>
      <c r="D16" s="151">
        <v>3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161</v>
      </c>
      <c r="D19" s="155">
        <f>SUM(D11:D18)</f>
        <v>195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31324</v>
      </c>
      <c r="D20" s="151">
        <v>30261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12421</v>
      </c>
      <c r="H27" s="154">
        <f>SUM(H28:H30)</f>
        <v>10401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12421</v>
      </c>
      <c r="H28" s="152">
        <v>10401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1015</v>
      </c>
      <c r="H31" s="152">
        <v>2020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13436</v>
      </c>
      <c r="H33" s="154">
        <f>H27+H31+H32</f>
        <v>12421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14706</v>
      </c>
      <c r="H36" s="154">
        <f>H25+H17+H33</f>
        <v>13691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-8</v>
      </c>
      <c r="H39" s="158">
        <v>-8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10165</v>
      </c>
      <c r="H44" s="152">
        <v>11591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9779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82</v>
      </c>
      <c r="H48" s="152">
        <v>62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20026</v>
      </c>
      <c r="H49" s="154">
        <f>SUM(H43:H48)</f>
        <v>23388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1660</v>
      </c>
      <c r="H51" s="152">
        <v>861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31501</v>
      </c>
      <c r="D55" s="155">
        <f>D19+D20+D21+D27+D32+D45+D51+D53+D54</f>
        <v>30472</v>
      </c>
      <c r="E55" s="237" t="s">
        <v>172</v>
      </c>
      <c r="F55" s="261" t="s">
        <v>173</v>
      </c>
      <c r="G55" s="154">
        <f>G49+G51+G52+G53+G54</f>
        <v>21686</v>
      </c>
      <c r="H55" s="154">
        <f>H49+H51+H52+H53+H54</f>
        <v>24249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2401</v>
      </c>
      <c r="D59" s="151">
        <v>1309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53177</v>
      </c>
      <c r="D60" s="151">
        <v>53177</v>
      </c>
      <c r="E60" s="237" t="s">
        <v>185</v>
      </c>
      <c r="F60" s="242" t="s">
        <v>186</v>
      </c>
      <c r="G60" s="152">
        <v>5833</v>
      </c>
      <c r="H60" s="152">
        <v>4117</v>
      </c>
    </row>
    <row r="61" spans="1:18" ht="15">
      <c r="A61" s="235" t="s">
        <v>187</v>
      </c>
      <c r="B61" s="244" t="s">
        <v>188</v>
      </c>
      <c r="C61" s="151">
        <v>7250</v>
      </c>
      <c r="D61" s="151">
        <v>4134</v>
      </c>
      <c r="E61" s="243" t="s">
        <v>189</v>
      </c>
      <c r="F61" s="272" t="s">
        <v>190</v>
      </c>
      <c r="G61" s="154">
        <f>SUM(G62:G68)</f>
        <v>54677</v>
      </c>
      <c r="H61" s="154">
        <f>SUM(H62:H68)</f>
        <v>53418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62828</v>
      </c>
      <c r="D64" s="155">
        <f>SUM(D58:D63)</f>
        <v>58620</v>
      </c>
      <c r="E64" s="237" t="s">
        <v>200</v>
      </c>
      <c r="F64" s="242" t="s">
        <v>201</v>
      </c>
      <c r="G64" s="152">
        <v>54571</v>
      </c>
      <c r="H64" s="152">
        <v>53341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57</v>
      </c>
      <c r="H66" s="152">
        <v>50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21</v>
      </c>
      <c r="H67" s="152">
        <v>20</v>
      </c>
    </row>
    <row r="68" spans="1:8" ht="15">
      <c r="A68" s="235" t="s">
        <v>211</v>
      </c>
      <c r="B68" s="241" t="s">
        <v>212</v>
      </c>
      <c r="C68" s="151">
        <v>1352</v>
      </c>
      <c r="D68" s="151">
        <v>2395</v>
      </c>
      <c r="E68" s="237" t="s">
        <v>213</v>
      </c>
      <c r="F68" s="242" t="s">
        <v>214</v>
      </c>
      <c r="G68" s="152">
        <v>28</v>
      </c>
      <c r="H68" s="152">
        <v>7</v>
      </c>
    </row>
    <row r="69" spans="1:8" ht="15">
      <c r="A69" s="235" t="s">
        <v>215</v>
      </c>
      <c r="B69" s="241" t="s">
        <v>216</v>
      </c>
      <c r="C69" s="151">
        <v>214</v>
      </c>
      <c r="D69" s="151">
        <v>307</v>
      </c>
      <c r="E69" s="251" t="s">
        <v>78</v>
      </c>
      <c r="F69" s="242" t="s">
        <v>217</v>
      </c>
      <c r="G69" s="152">
        <v>49</v>
      </c>
      <c r="H69" s="152">
        <v>87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55</v>
      </c>
      <c r="H70" s="152">
        <v>50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60614</v>
      </c>
      <c r="H71" s="161">
        <f>H59+H60+H61+H69+H70</f>
        <v>57672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161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183</v>
      </c>
      <c r="D74" s="151">
        <v>159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1910</v>
      </c>
      <c r="D75" s="155">
        <f>SUM(D67:D74)</f>
        <v>2865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60614</v>
      </c>
      <c r="H79" s="162">
        <f>H71+H74+H75+H76</f>
        <v>57672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616</v>
      </c>
      <c r="D87" s="151">
        <v>922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143</v>
      </c>
      <c r="D88" s="151">
        <v>2725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759</v>
      </c>
      <c r="D91" s="155">
        <f>SUM(D87:D90)</f>
        <v>3647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65497</v>
      </c>
      <c r="D93" s="155">
        <f>D64+D75+D84+D91+D92</f>
        <v>65132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96998</v>
      </c>
      <c r="D94" s="164">
        <f>D93+D55</f>
        <v>95604</v>
      </c>
      <c r="E94" s="449" t="s">
        <v>270</v>
      </c>
      <c r="F94" s="289" t="s">
        <v>271</v>
      </c>
      <c r="G94" s="165">
        <f>G36+G39+G55+G79</f>
        <v>96998</v>
      </c>
      <c r="H94" s="165">
        <f>H36+H39+H55+H79</f>
        <v>95604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8" right="0.24" top="0.5" bottom="0.44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"АРТЕКС ИНЖНЕНЕРИНГ" АД</v>
      </c>
      <c r="C2" s="590"/>
      <c r="D2" s="590"/>
      <c r="E2" s="590"/>
      <c r="F2" s="577" t="s">
        <v>2</v>
      </c>
      <c r="G2" s="577"/>
      <c r="H2" s="526">
        <f>'справка №1-БАЛАНС'!H3</f>
        <v>175155346</v>
      </c>
    </row>
    <row r="3" spans="1:8" ht="15">
      <c r="A3" s="467" t="s">
        <v>275</v>
      </c>
      <c r="B3" s="590" t="str">
        <f>'справка №1-БАЛАНС'!E4</f>
        <v>консолидиран годишен отчет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01-01-2012 - 31-12-2012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5124</v>
      </c>
      <c r="D9" s="46">
        <v>4253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2594</v>
      </c>
      <c r="D10" s="46">
        <v>3324</v>
      </c>
      <c r="E10" s="298" t="s">
        <v>289</v>
      </c>
      <c r="F10" s="549" t="s">
        <v>290</v>
      </c>
      <c r="G10" s="550">
        <v>0</v>
      </c>
      <c r="H10" s="550">
        <v>23593</v>
      </c>
    </row>
    <row r="11" spans="1:8" ht="12">
      <c r="A11" s="298" t="s">
        <v>291</v>
      </c>
      <c r="B11" s="299" t="s">
        <v>292</v>
      </c>
      <c r="C11" s="46">
        <v>93</v>
      </c>
      <c r="D11" s="46">
        <v>241</v>
      </c>
      <c r="E11" s="300" t="s">
        <v>293</v>
      </c>
      <c r="F11" s="549" t="s">
        <v>294</v>
      </c>
      <c r="G11" s="550">
        <v>8216</v>
      </c>
      <c r="H11" s="550">
        <v>6871</v>
      </c>
    </row>
    <row r="12" spans="1:8" ht="12">
      <c r="A12" s="298" t="s">
        <v>295</v>
      </c>
      <c r="B12" s="299" t="s">
        <v>296</v>
      </c>
      <c r="C12" s="46">
        <v>1001</v>
      </c>
      <c r="D12" s="46">
        <v>883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148</v>
      </c>
      <c r="D13" s="46">
        <v>164</v>
      </c>
      <c r="E13" s="301" t="s">
        <v>51</v>
      </c>
      <c r="F13" s="551" t="s">
        <v>300</v>
      </c>
      <c r="G13" s="548">
        <f>SUM(G9:G12)</f>
        <v>8216</v>
      </c>
      <c r="H13" s="548">
        <f>SUM(H9:H12)</f>
        <v>30464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59</v>
      </c>
      <c r="D14" s="46">
        <v>17967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-4208</v>
      </c>
      <c r="D15" s="47">
        <v>-1063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3</v>
      </c>
      <c r="D16" s="47">
        <v>39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4814</v>
      </c>
      <c r="D19" s="49">
        <f>SUM(D9:D15)+D16</f>
        <v>25808</v>
      </c>
      <c r="E19" s="304" t="s">
        <v>317</v>
      </c>
      <c r="F19" s="552" t="s">
        <v>318</v>
      </c>
      <c r="G19" s="550">
        <v>20</v>
      </c>
      <c r="H19" s="550">
        <v>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2275</v>
      </c>
      <c r="D22" s="46">
        <v>2371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6</v>
      </c>
      <c r="D24" s="46">
        <v>6</v>
      </c>
      <c r="E24" s="301" t="s">
        <v>103</v>
      </c>
      <c r="F24" s="554" t="s">
        <v>334</v>
      </c>
      <c r="G24" s="548">
        <f>SUM(G19:G23)</f>
        <v>20</v>
      </c>
      <c r="H24" s="548">
        <f>SUM(H19:H23)</f>
        <v>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2281</v>
      </c>
      <c r="D26" s="49">
        <f>SUM(D22:D25)</f>
        <v>2377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7095</v>
      </c>
      <c r="D28" s="50">
        <f>D26+D19</f>
        <v>28185</v>
      </c>
      <c r="E28" s="127" t="s">
        <v>339</v>
      </c>
      <c r="F28" s="554" t="s">
        <v>340</v>
      </c>
      <c r="G28" s="548">
        <f>G13+G15+G24</f>
        <v>8236</v>
      </c>
      <c r="H28" s="548">
        <f>H13+H15+H24</f>
        <v>30469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1141</v>
      </c>
      <c r="D30" s="50">
        <f>IF((H28-D28)&gt;0,H28-D28,0)</f>
        <v>2284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7095</v>
      </c>
      <c r="D33" s="49">
        <f>D28-D31+D32</f>
        <v>28185</v>
      </c>
      <c r="E33" s="127" t="s">
        <v>353</v>
      </c>
      <c r="F33" s="554" t="s">
        <v>354</v>
      </c>
      <c r="G33" s="53">
        <f>G32-G31+G28</f>
        <v>8236</v>
      </c>
      <c r="H33" s="53">
        <f>H32-H31+H28</f>
        <v>30469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1141</v>
      </c>
      <c r="D34" s="50">
        <f>IF((H33-D33)&gt;0,H33-D33,0)</f>
        <v>2284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126</v>
      </c>
      <c r="D35" s="49">
        <f>D36+D37+D38</f>
        <v>264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126</v>
      </c>
      <c r="D36" s="46">
        <v>264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1015</v>
      </c>
      <c r="D39" s="460">
        <f>+IF((H33-D33-D35)&gt;0,H33-D33-D35,0)</f>
        <v>2020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1015</v>
      </c>
      <c r="D41" s="52">
        <f>IF(H39=0,IF(D39-D40&gt;0,D39-D40+H40,0),IF(H39-H40&lt;0,H40-H39+D39,0))</f>
        <v>2020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8236</v>
      </c>
      <c r="D42" s="53">
        <f>D33+D35+D39</f>
        <v>30469</v>
      </c>
      <c r="E42" s="128" t="s">
        <v>380</v>
      </c>
      <c r="F42" s="129" t="s">
        <v>381</v>
      </c>
      <c r="G42" s="53">
        <f>G39+G33</f>
        <v>8236</v>
      </c>
      <c r="H42" s="53">
        <f>H39+H33</f>
        <v>30469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41274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 годишен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01-01-2012 - 31-12-2012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10342</v>
      </c>
      <c r="D10" s="54">
        <v>22777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-8359</v>
      </c>
      <c r="D11" s="54">
        <v>-14343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-1003</v>
      </c>
      <c r="D13" s="54">
        <v>-1069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-284</v>
      </c>
      <c r="D15" s="54">
        <v>-279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-6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1243</v>
      </c>
      <c r="D19" s="54">
        <v>-413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1933</v>
      </c>
      <c r="D20" s="55">
        <f>SUM(D10:D19)</f>
        <v>6667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-118</v>
      </c>
      <c r="D22" s="54">
        <v>-19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-118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0</v>
      </c>
      <c r="D36" s="54">
        <v>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-2526</v>
      </c>
      <c r="D37" s="54">
        <v>-1718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-1593</v>
      </c>
      <c r="D39" s="54">
        <v>-1827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-584</v>
      </c>
      <c r="D41" s="54">
        <v>-529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-4703</v>
      </c>
      <c r="D42" s="55">
        <f>SUM(D34:D41)</f>
        <v>-4074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-2888</v>
      </c>
      <c r="D43" s="55">
        <f>D42+D32+D20</f>
        <v>2575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3647</v>
      </c>
      <c r="D44" s="132">
        <v>1072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759</v>
      </c>
      <c r="D45" s="55">
        <f>D44+D43</f>
        <v>3647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759</v>
      </c>
      <c r="D46" s="56">
        <v>3647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 годишен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01-01-2012 - 31-12-2012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12421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13691</v>
      </c>
      <c r="M11" s="58">
        <f>'справка №1-БАЛАНС'!H39</f>
        <v>-8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12421</v>
      </c>
      <c r="J15" s="61">
        <f t="shared" si="2"/>
        <v>0</v>
      </c>
      <c r="K15" s="61">
        <f t="shared" si="2"/>
        <v>0</v>
      </c>
      <c r="L15" s="344">
        <f t="shared" si="1"/>
        <v>13691</v>
      </c>
      <c r="M15" s="61">
        <f t="shared" si="2"/>
        <v>-8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1015</v>
      </c>
      <c r="J16" s="345">
        <f>+'справка №1-БАЛАНС'!G32</f>
        <v>0</v>
      </c>
      <c r="K16" s="60">
        <v>0</v>
      </c>
      <c r="L16" s="344">
        <f t="shared" si="1"/>
        <v>1015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13436</v>
      </c>
      <c r="J29" s="59">
        <f t="shared" si="6"/>
        <v>0</v>
      </c>
      <c r="K29" s="59">
        <f t="shared" si="6"/>
        <v>0</v>
      </c>
      <c r="L29" s="344">
        <f t="shared" si="1"/>
        <v>14706</v>
      </c>
      <c r="M29" s="59">
        <f t="shared" si="6"/>
        <v>-8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13436</v>
      </c>
      <c r="J32" s="59">
        <f t="shared" si="7"/>
        <v>0</v>
      </c>
      <c r="K32" s="59">
        <f t="shared" si="7"/>
        <v>0</v>
      </c>
      <c r="L32" s="344">
        <f t="shared" si="1"/>
        <v>14706</v>
      </c>
      <c r="M32" s="59">
        <f>M29+M30+M31</f>
        <v>-8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 t="s">
        <v>159</v>
      </c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"АРТЕКС ИНЖНЕНЕРИНГ"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01-01-2012 - 31-12-2012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/>
      <c r="F9" s="189"/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/>
      <c r="M9" s="65"/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</v>
      </c>
      <c r="E10" s="189"/>
      <c r="F10" s="189">
        <v>126</v>
      </c>
      <c r="G10" s="74">
        <f aca="true" t="shared" si="2" ref="G10:G39">D10+E10-F10</f>
        <v>37</v>
      </c>
      <c r="H10" s="65">
        <v>0</v>
      </c>
      <c r="I10" s="65">
        <v>0</v>
      </c>
      <c r="J10" s="74">
        <f aca="true" t="shared" si="3" ref="J10:J39">G10+H10-I10</f>
        <v>37</v>
      </c>
      <c r="K10" s="65">
        <v>76</v>
      </c>
      <c r="L10" s="65">
        <v>6</v>
      </c>
      <c r="M10" s="65">
        <v>67</v>
      </c>
      <c r="N10" s="74">
        <f aca="true" t="shared" si="4" ref="N10:N39">K10+L10-M10</f>
        <v>15</v>
      </c>
      <c r="O10" s="65">
        <v>0</v>
      </c>
      <c r="P10" s="65">
        <v>0</v>
      </c>
      <c r="Q10" s="74">
        <f t="shared" si="0"/>
        <v>15</v>
      </c>
      <c r="R10" s="74">
        <f t="shared" si="1"/>
        <v>22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1539</v>
      </c>
      <c r="E11" s="189">
        <v>92</v>
      </c>
      <c r="F11" s="189"/>
      <c r="G11" s="74">
        <f t="shared" si="2"/>
        <v>1631</v>
      </c>
      <c r="H11" s="65">
        <v>0</v>
      </c>
      <c r="I11" s="65">
        <v>0</v>
      </c>
      <c r="J11" s="74">
        <f t="shared" si="3"/>
        <v>1631</v>
      </c>
      <c r="K11" s="65">
        <v>1486</v>
      </c>
      <c r="L11" s="65">
        <v>42</v>
      </c>
      <c r="M11" s="65"/>
      <c r="N11" s="74">
        <f t="shared" si="4"/>
        <v>1528</v>
      </c>
      <c r="O11" s="65">
        <v>0</v>
      </c>
      <c r="P11" s="65">
        <v>0</v>
      </c>
      <c r="Q11" s="74">
        <f t="shared" si="0"/>
        <v>1528</v>
      </c>
      <c r="R11" s="74">
        <f t="shared" si="1"/>
        <v>103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391</v>
      </c>
      <c r="E13" s="189">
        <v>18</v>
      </c>
      <c r="F13" s="189">
        <v>46</v>
      </c>
      <c r="G13" s="74">
        <f t="shared" si="2"/>
        <v>363</v>
      </c>
      <c r="H13" s="65">
        <v>0</v>
      </c>
      <c r="I13" s="65">
        <v>0</v>
      </c>
      <c r="J13" s="74">
        <f t="shared" si="3"/>
        <v>363</v>
      </c>
      <c r="K13" s="65">
        <v>340</v>
      </c>
      <c r="L13" s="65">
        <v>34</v>
      </c>
      <c r="M13" s="65">
        <v>46</v>
      </c>
      <c r="N13" s="74">
        <f t="shared" si="4"/>
        <v>328</v>
      </c>
      <c r="O13" s="65">
        <v>0</v>
      </c>
      <c r="P13" s="65">
        <v>0</v>
      </c>
      <c r="Q13" s="74">
        <f t="shared" si="0"/>
        <v>328</v>
      </c>
      <c r="R13" s="74">
        <f t="shared" si="1"/>
        <v>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175</v>
      </c>
      <c r="E14" s="189">
        <v>8</v>
      </c>
      <c r="F14" s="189"/>
      <c r="G14" s="74">
        <f t="shared" si="2"/>
        <v>183</v>
      </c>
      <c r="H14" s="65">
        <v>0</v>
      </c>
      <c r="I14" s="65">
        <v>0</v>
      </c>
      <c r="J14" s="74">
        <f t="shared" si="3"/>
        <v>183</v>
      </c>
      <c r="K14" s="65">
        <v>172</v>
      </c>
      <c r="L14" s="65">
        <v>11</v>
      </c>
      <c r="M14" s="65"/>
      <c r="N14" s="74">
        <f t="shared" si="4"/>
        <v>183</v>
      </c>
      <c r="O14" s="65">
        <v>0</v>
      </c>
      <c r="P14" s="65">
        <v>0</v>
      </c>
      <c r="Q14" s="74">
        <f t="shared" si="0"/>
        <v>183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/>
      <c r="F15" s="457"/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/>
      <c r="M15" s="458"/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2269</v>
      </c>
      <c r="E17" s="194">
        <f>SUM(E9:E16)</f>
        <v>118</v>
      </c>
      <c r="F17" s="194">
        <f>SUM(F9:F16)</f>
        <v>172</v>
      </c>
      <c r="G17" s="74">
        <f t="shared" si="2"/>
        <v>2215</v>
      </c>
      <c r="H17" s="75">
        <f>SUM(H9:H16)</f>
        <v>0</v>
      </c>
      <c r="I17" s="75">
        <f>SUM(I9:I16)</f>
        <v>0</v>
      </c>
      <c r="J17" s="74">
        <f t="shared" si="3"/>
        <v>2215</v>
      </c>
      <c r="K17" s="75">
        <f>SUM(K9:K16)</f>
        <v>2074</v>
      </c>
      <c r="L17" s="75">
        <f>SUM(L9:L16)</f>
        <v>93</v>
      </c>
      <c r="M17" s="75">
        <f>SUM(M9:M16)</f>
        <v>113</v>
      </c>
      <c r="N17" s="74">
        <f t="shared" si="4"/>
        <v>2054</v>
      </c>
      <c r="O17" s="75">
        <f>SUM(O9:O16)</f>
        <v>0</v>
      </c>
      <c r="P17" s="75">
        <f>SUM(P9:P16)</f>
        <v>0</v>
      </c>
      <c r="Q17" s="74">
        <f t="shared" si="5"/>
        <v>2054</v>
      </c>
      <c r="R17" s="74">
        <f t="shared" si="6"/>
        <v>161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30261</v>
      </c>
      <c r="E18" s="187">
        <v>1063</v>
      </c>
      <c r="F18" s="187">
        <v>0</v>
      </c>
      <c r="G18" s="74">
        <f t="shared" si="2"/>
        <v>31324</v>
      </c>
      <c r="H18" s="63">
        <v>0</v>
      </c>
      <c r="I18" s="63">
        <v>0</v>
      </c>
      <c r="J18" s="74">
        <f t="shared" si="3"/>
        <v>31324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31324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32550</v>
      </c>
      <c r="E40" s="438">
        <f>E17+E18+E19+E25+E38+E39</f>
        <v>1181</v>
      </c>
      <c r="F40" s="438">
        <f aca="true" t="shared" si="13" ref="F40:R40">F17+F18+F19+F25+F38+F39</f>
        <v>172</v>
      </c>
      <c r="G40" s="438">
        <f t="shared" si="13"/>
        <v>33559</v>
      </c>
      <c r="H40" s="438">
        <f t="shared" si="13"/>
        <v>0</v>
      </c>
      <c r="I40" s="438">
        <f t="shared" si="13"/>
        <v>0</v>
      </c>
      <c r="J40" s="438">
        <f t="shared" si="13"/>
        <v>33559</v>
      </c>
      <c r="K40" s="438">
        <f t="shared" si="13"/>
        <v>2078</v>
      </c>
      <c r="L40" s="438">
        <f t="shared" si="13"/>
        <v>93</v>
      </c>
      <c r="M40" s="438">
        <f t="shared" si="13"/>
        <v>113</v>
      </c>
      <c r="N40" s="438">
        <f t="shared" si="13"/>
        <v>2058</v>
      </c>
      <c r="O40" s="438">
        <f t="shared" si="13"/>
        <v>0</v>
      </c>
      <c r="P40" s="438">
        <f t="shared" si="13"/>
        <v>0</v>
      </c>
      <c r="Q40" s="438">
        <f t="shared" si="13"/>
        <v>2058</v>
      </c>
      <c r="R40" s="438">
        <f t="shared" si="13"/>
        <v>31501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C67" sqref="C6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01-01-2012 - 31-12-2012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1352</v>
      </c>
      <c r="D28" s="108">
        <v>1352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214</v>
      </c>
      <c r="D29" s="108">
        <v>214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161</v>
      </c>
      <c r="D33" s="105">
        <f>SUM(D34:D37)</f>
        <v>161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161</v>
      </c>
      <c r="D34" s="108">
        <v>161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183</v>
      </c>
      <c r="D38" s="105">
        <f>SUM(D39:D42)</f>
        <v>183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183</v>
      </c>
      <c r="D42" s="108">
        <v>183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1910</v>
      </c>
      <c r="D43" s="104">
        <f>D24+D28+D29+D31+D30+D32+D33+D38</f>
        <v>1910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1910</v>
      </c>
      <c r="D44" s="103">
        <f>D43+D21+D19+D9</f>
        <v>1910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10165</v>
      </c>
      <c r="D56" s="103">
        <f>D57+D59</f>
        <v>0</v>
      </c>
      <c r="E56" s="119">
        <f t="shared" si="1"/>
        <v>10165</v>
      </c>
      <c r="F56" s="103">
        <f>F57+F59</f>
        <v>10165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10165</v>
      </c>
      <c r="D57" s="108">
        <v>0</v>
      </c>
      <c r="E57" s="119">
        <f t="shared" si="1"/>
        <v>10165</v>
      </c>
      <c r="F57" s="108">
        <v>10165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9779</v>
      </c>
      <c r="D63" s="108">
        <v>0</v>
      </c>
      <c r="E63" s="119">
        <f t="shared" si="1"/>
        <v>9779</v>
      </c>
      <c r="F63" s="110">
        <v>9779</v>
      </c>
    </row>
    <row r="64" spans="1:6" ht="12">
      <c r="A64" s="396" t="s">
        <v>708</v>
      </c>
      <c r="B64" s="397" t="s">
        <v>709</v>
      </c>
      <c r="C64" s="108">
        <v>1742</v>
      </c>
      <c r="D64" s="108">
        <v>0</v>
      </c>
      <c r="E64" s="119">
        <f t="shared" si="1"/>
        <v>1742</v>
      </c>
      <c r="F64" s="110">
        <v>82</v>
      </c>
    </row>
    <row r="65" spans="1:6" ht="12">
      <c r="A65" s="396" t="s">
        <v>710</v>
      </c>
      <c r="B65" s="397" t="s">
        <v>711</v>
      </c>
      <c r="C65" s="109">
        <v>82</v>
      </c>
      <c r="D65" s="109">
        <v>0</v>
      </c>
      <c r="E65" s="119">
        <f t="shared" si="1"/>
        <v>82</v>
      </c>
      <c r="F65" s="111">
        <v>82</v>
      </c>
    </row>
    <row r="66" spans="1:16" ht="12">
      <c r="A66" s="398" t="s">
        <v>712</v>
      </c>
      <c r="B66" s="394" t="s">
        <v>713</v>
      </c>
      <c r="C66" s="103">
        <f>C52+C56+C61+C62+C63+C64</f>
        <v>21686</v>
      </c>
      <c r="D66" s="103">
        <f>D52+D56+D61+D62+D63+D64</f>
        <v>0</v>
      </c>
      <c r="E66" s="119">
        <f t="shared" si="1"/>
        <v>21686</v>
      </c>
      <c r="F66" s="103">
        <f>F52+F56+F61+F62+F63+F64</f>
        <v>20026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5833</v>
      </c>
      <c r="D80" s="103">
        <f>SUM(D81:D84)</f>
        <v>5833</v>
      </c>
      <c r="E80" s="103">
        <f>SUM(E81:E84)</f>
        <v>0</v>
      </c>
      <c r="F80" s="103">
        <f>SUM(F81:F84)</f>
        <v>5833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5833</v>
      </c>
      <c r="D83" s="108">
        <v>5833</v>
      </c>
      <c r="E83" s="119">
        <f t="shared" si="1"/>
        <v>0</v>
      </c>
      <c r="F83" s="108">
        <v>5833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54677</v>
      </c>
      <c r="D85" s="104">
        <f>SUM(D86:D90)+D94</f>
        <v>54677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54571</v>
      </c>
      <c r="D87" s="108">
        <v>54571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57</v>
      </c>
      <c r="D89" s="108">
        <v>57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28</v>
      </c>
      <c r="D90" s="103">
        <f>SUM(D91:D93)</f>
        <v>28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20</v>
      </c>
      <c r="D92" s="108">
        <v>20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8</v>
      </c>
      <c r="D93" s="108">
        <v>8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21</v>
      </c>
      <c r="D94" s="108">
        <v>21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49</v>
      </c>
      <c r="D95" s="108">
        <v>49</v>
      </c>
      <c r="E95" s="119">
        <f t="shared" si="1"/>
        <v>0</v>
      </c>
      <c r="F95" s="110">
        <v>49</v>
      </c>
    </row>
    <row r="96" spans="1:16" ht="12">
      <c r="A96" s="398" t="s">
        <v>763</v>
      </c>
      <c r="B96" s="407" t="s">
        <v>764</v>
      </c>
      <c r="C96" s="104">
        <f>C85+C80+C75+C71+C95</f>
        <v>60559</v>
      </c>
      <c r="D96" s="104">
        <f>D85+D80+D75+D71+D95</f>
        <v>60559</v>
      </c>
      <c r="E96" s="104">
        <f>E85+E80+E75+E71+E95</f>
        <v>0</v>
      </c>
      <c r="F96" s="104">
        <f>F85+F80+F75+F71+F95</f>
        <v>5882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82245</v>
      </c>
      <c r="D97" s="104">
        <f>D96+D68+D66</f>
        <v>60559</v>
      </c>
      <c r="E97" s="104">
        <f>E96+E68+E66</f>
        <v>21686</v>
      </c>
      <c r="F97" s="104">
        <f>F96+F68+F66</f>
        <v>25908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50</v>
      </c>
      <c r="D104" s="108">
        <v>55</v>
      </c>
      <c r="E104" s="108">
        <v>50</v>
      </c>
      <c r="F104" s="125">
        <f>C104+D104-E104</f>
        <v>55</v>
      </c>
    </row>
    <row r="105" spans="1:16" ht="12">
      <c r="A105" s="412" t="s">
        <v>778</v>
      </c>
      <c r="B105" s="395" t="s">
        <v>779</v>
      </c>
      <c r="C105" s="103">
        <f>SUM(C102:C104)</f>
        <v>50</v>
      </c>
      <c r="D105" s="103">
        <f>SUM(D102:D104)</f>
        <v>55</v>
      </c>
      <c r="E105" s="103">
        <f>SUM(E102:E104)</f>
        <v>50</v>
      </c>
      <c r="F105" s="103">
        <f>SUM(F102:F104)</f>
        <v>55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01-01-2012 - 31-12-2012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01-01-2012 - 31-12-2012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</v>
      </c>
      <c r="D79" s="429"/>
      <c r="E79" s="429">
        <f>E78+E61+E44+E27</f>
        <v>0</v>
      </c>
      <c r="F79" s="442">
        <f>F78+F61+F44+F27</f>
        <v>16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2013-02-25T08:58:56Z</cp:lastPrinted>
  <dcterms:created xsi:type="dcterms:W3CDTF">2000-06-29T12:02:40Z</dcterms:created>
  <dcterms:modified xsi:type="dcterms:W3CDTF">2013-04-29T06:25:26Z</dcterms:modified>
  <cp:category/>
  <cp:version/>
  <cp:contentType/>
  <cp:contentStatus/>
</cp:coreProperties>
</file>