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<sst xmlns="http://schemas.openxmlformats.org/spreadsheetml/2006/main" count="4187" uniqueCount="974">
  <si>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</si>
  <si>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</si>
  <si>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</si>
  <si>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</si>
  <si>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</si>
  <si>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</si>
  <si>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</si>
  <si>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</si>
  <si>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</si>
  <si>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</si>
  <si>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</si>
  <si>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</si>
  <si>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</si>
  <si>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</si>
  <si>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</si>
  <si>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</si>
  <si>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</si>
  <si>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</si>
  <si>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</si>
  <si>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</si>
  <si>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</si>
  <si>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</si>
  <si>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</si>
  <si>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</si>
  <si>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</si>
  <si>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</si>
  <si>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</si>
  <si>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</si>
  <si>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</si>
  <si>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</si>
  <si>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</si>
  <si>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</si>
  <si>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</si>
  <si>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</si>
  <si>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</si>
  <si>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</si>
  <si>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</si>
  <si>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</si>
  <si>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</si>
  <si>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</si>
  <si>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</si>
  <si>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</si>
  <si>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</si>
  <si>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</si>
  <si>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</si>
  <si>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</si>
  <si>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</si>
  <si>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</si>
  <si>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</si>
  <si>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</si>
  <si>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</si>
  <si>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</si>
  <si>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</si>
  <si>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</si>
  <si>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</si>
  <si>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</si>
  <si>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</si>
  <si>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</si>
  <si>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</si>
  <si>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</si>
  <si>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</si>
  <si>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</si>
  <si>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</si>
  <si>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</si>
  <si>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</si>
  <si>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</si>
  <si>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</si>
  <si>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</si>
  <si>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</si>
  <si>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</si>
  <si>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</si>
  <si>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</si>
  <si>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</si>
  <si>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</si>
  <si>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</si>
  <si>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</si>
  <si>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</si>
  <si>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</si>
  <si>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</si>
  <si>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</si>
  <si>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</si>
  <si>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</si>
  <si>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</si>
  <si>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</si>
  <si>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</si>
  <si>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</si>
  <si>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</si>
  <si>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</si>
  <si>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</si>
  <si>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</si>
  <si>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</si>
  <si>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</si>
  <si>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</si>
  <si>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</si>
  <si>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</si>
  <si>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</si>
  <si>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</si>
  <si>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</si>
  <si>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</si>
  <si>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</si>
  <si>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</si>
  <si>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</si>
  <si>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</si>
  <si>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</si>
  <si>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</si>
  <si>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</si>
  <si>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</si>
  <si>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</si>
  <si>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</si>
  <si>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</si>
  <si>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</si>
  <si>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</si>
  <si>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</si>
  <si>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</si>
  <si>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</si>
  <si>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</si>
  <si>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</si>
  <si>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</si>
  <si>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</si>
  <si>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</si>
  <si>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</si>
  <si>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</si>
  <si>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</si>
  <si>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</si>
  <si>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</si>
  <si>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</si>
  <si>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</si>
  <si>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</si>
  <si>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</si>
  <si>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</si>
  <si>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</si>
  <si>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</si>
  <si>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</si>
  <si>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</si>
  <si>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</si>
  <si>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</si>
  <si>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</si>
  <si>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</si>
  <si>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</si>
  <si>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</si>
  <si>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</si>
  <si>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</si>
  <si>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</si>
  <si>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</si>
  <si>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</si>
  <si>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</si>
  <si>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</si>
  <si>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</si>
  <si>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</si>
  <si>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</si>
  <si>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</si>
  <si>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</si>
  <si>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</si>
  <si>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</si>
  <si>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</si>
  <si>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</si>
  <si>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</si>
  <si>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</si>
  <si>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</si>
  <si>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</si>
  <si>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</si>
  <si>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</si>
  <si>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</si>
  <si>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</si>
  <si>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</si>
  <si>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</si>
  <si>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</si>
  <si>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</si>
  <si>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</si>
  <si>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</si>
  <si>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</si>
  <si>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</si>
  <si>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</si>
  <si>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</si>
  <si>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</si>
  <si>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</si>
  <si>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</si>
  <si>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</si>
  <si>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</si>
  <si>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</si>
  <si>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</si>
  <si>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</si>
  <si>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</si>
  <si>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</si>
  <si>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</si>
  <si>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</si>
  <si>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</si>
  <si>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</si>
  <si>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</si>
  <si>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</si>
  <si>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</si>
  <si>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</si>
  <si>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</si>
  <si>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</si>
  <si>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</si>
  <si>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</si>
  <si>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</si>
  <si>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</si>
  <si>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</si>
  <si>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</si>
  <si>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</si>
  <si>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</si>
  <si>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</si>
  <si>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</si>
  <si>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</si>
  <si>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</si>
  <si>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</si>
  <si>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</si>
  <si>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</si>
  <si>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</si>
  <si>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</si>
  <si>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</si>
  <si>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</si>
  <si>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</si>
  <si>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</si>
  <si>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</si>
  <si>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</si>
  <si>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</si>
  <si>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</si>
  <si>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</si>
  <si>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</si>
  <si>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</si>
  <si>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</si>
  <si>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</si>
  <si>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</si>
  <si>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</si>
  <si>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</si>
  <si>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</si>
  <si>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</si>
  <si>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</si>
  <si>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</si>
  <si>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</si>
  <si>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</si>
  <si>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</si>
  <si>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</si>
  <si>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</si>
  <si>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</si>
  <si>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</si>
  <si>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</si>
  <si>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</si>
  <si>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</si>
  <si>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</si>
  <si>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</si>
  <si>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</si>
  <si>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</si>
  <si>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</si>
  <si>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</si>
  <si>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</si>
  <si>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</si>
  <si>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</si>
  <si>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</si>
  <si>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</si>
  <si>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</si>
  <si>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</si>
  <si>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</si>
  <si>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</si>
  <si>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</si>
  <si>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</si>
  <si>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</si>
  <si>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</si>
  <si>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</si>
  <si>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</si>
  <si>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</si>
  <si>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</si>
  <si>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</si>
  <si>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</si>
  <si>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</si>
  <si>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</si>
  <si>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</si>
  <si>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</si>
  <si>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</si>
  <si>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</si>
  <si>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</si>
  <si>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</si>
  <si>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</si>
  <si>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</si>
  <si>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</si>
  <si>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</si>
  <si>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</si>
  <si>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</si>
  <si>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</si>
  <si>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</si>
  <si>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</si>
  <si>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</si>
  <si>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</si>
  <si>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</si>
  <si>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</si>
  <si>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</si>
  <si>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</si>
  <si>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</si>
  <si>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</si>
  <si>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</si>
  <si>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</si>
  <si>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</si>
  <si>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</si>
  <si>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</si>
  <si>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</si>
  <si>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</si>
  <si>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</si>
  <si>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</si>
  <si>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</si>
  <si>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</si>
  <si>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</si>
  <si>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</si>
  <si>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</si>
  <si>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</si>
  <si>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</si>
  <si>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</si>
  <si>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</si>
  <si>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</si>
  <si>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</si>
  <si>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</si>
  <si>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</si>
  <si>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</si>
  <si>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</si>
  <si>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</si>
  <si>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</si>
  <si>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</si>
  <si>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</si>
  <si>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</si>
  <si>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</si>
  <si>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</si>
  <si>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</si>
  <si>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</si>
  <si>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</si>
  <si>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</si>
  <si>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</si>
  <si>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</si>
  <si>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</si>
  <si>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</si>
  <si>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</si>
  <si>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</si>
  <si>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</si>
  <si>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</si>
  <si>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</si>
  <si>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</si>
  <si>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</si>
  <si>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</si>
  <si>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</si>
  <si>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</si>
  <si>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</si>
  <si>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</si>
  <si>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</si>
  <si>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</si>
  <si>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</si>
  <si>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</si>
  <si>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</si>
  <si>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</si>
  <si>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</si>
  <si>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</si>
  <si>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</si>
  <si>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</si>
  <si>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</si>
  <si>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</si>
  <si>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</si>
  <si>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</si>
  <si>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</si>
  <si>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</si>
  <si>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</si>
  <si>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</si>
  <si>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</si>
  <si>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</si>
  <si>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</si>
  <si>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</si>
  <si>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</si>
  <si>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</si>
  <si>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</si>
  <si>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</si>
  <si>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</si>
  <si>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</si>
  <si>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</si>
  <si>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</si>
  <si>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</si>
  <si>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</si>
  <si>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</si>
  <si>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</si>
  <si>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</si>
  <si>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</si>
  <si>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</si>
  <si>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</si>
  <si>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</si>
  <si>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</si>
  <si>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</si>
  <si>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</si>
  <si>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</si>
  <si>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</si>
  <si>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</si>
  <si>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</si>
  <si>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</si>
  <si>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</si>
  <si>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</si>
  <si>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</si>
  <si>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</si>
  <si>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</si>
  <si>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</si>
  <si>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</si>
  <si>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</si>
  <si>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</si>
  <si>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</si>
  <si>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</si>
  <si>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</si>
  <si>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</si>
  <si>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</si>
  <si>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</si>
  <si>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</si>
  <si>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</si>
  <si>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</si>
  <si>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</si>
  <si>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</si>
  <si>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</si>
  <si>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</si>
  <si>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</si>
  <si>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</si>
  <si>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</si>
  <si>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</si>
  <si>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</si>
  <si>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</si>
  <si>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</si>
  <si>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</si>
  <si>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</si>
  <si>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</si>
  <si>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</si>
  <si>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</si>
  <si>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</si>
  <si>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</si>
  <si>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</si>
  <si>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</si>
  <si>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</si>
  <si>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</si>
  <si>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</si>
  <si>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</si>
  <si>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</si>
  <si>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</si>
  <si>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</si>
  <si>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</si>
  <si>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</si>
  <si>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</si>
  <si>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</si>
  <si>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</si>
  <si>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</si>
  <si>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</si>
  <si>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</si>
  <si>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</si>
  <si>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</si>
  <si>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</si>
  <si>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</si>
  <si>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</si>
  <si>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</si>
  <si>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</si>
  <si>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</si>
  <si>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</si>
  <si>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</si>
  <si>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</si>
  <si>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</si>
  <si>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</si>
  <si>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</si>
  <si>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</si>
  <si>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</si>
  <si>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</si>
  <si>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</si>
  <si>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</si>
  <si>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</si>
  <si>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</si>
  <si>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</si>
  <si>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</si>
  <si>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</si>
  <si>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</si>
  <si>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</si>
  <si>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</si>
  <si>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</si>
  <si>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</si>
  <si>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</si>
  <si>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</si>
  <si>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</si>
  <si>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</si>
  <si>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</si>
  <si>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</si>
  <si>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</si>
  <si>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</si>
  <si>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</si>
  <si>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</si>
  <si>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</si>
  <si>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</si>
  <si>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</si>
  <si>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</si>
  <si>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</si>
  <si>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</si>
  <si>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</si>
  <si>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</si>
  <si>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</si>
  <si>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</si>
  <si>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</si>
  <si>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</si>
  <si>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</si>
  <si>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</si>
  <si>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</si>
  <si>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</si>
  <si>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</si>
  <si>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</si>
  <si>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</si>
  <si>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</si>
  <si>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</si>
  <si>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</si>
  <si>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</si>
  <si>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</si>
  <si>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</si>
  <si>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</si>
  <si>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</si>
  <si>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</si>
  <si>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</si>
  <si>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</si>
  <si>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</si>
  <si>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</si>
  <si>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</si>
  <si>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</si>
  <si>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</si>
  <si>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</si>
  <si>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</si>
  <si>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</si>
  <si>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</si>
  <si>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</si>
  <si>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</si>
  <si>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</si>
  <si>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</si>
  <si>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</si>
  <si>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</si>
  <si>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</si>
  <si>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</si>
  <si>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</si>
  <si>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</si>
  <si>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</si>
  <si>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</si>
  <si>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</si>
  <si>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</si>
  <si>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</si>
  <si>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</si>
  <si>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</si>
  <si>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</si>
  <si>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</si>
  <si>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</si>
  <si>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</si>
  <si>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</si>
  <si>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</si>
  <si>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</si>
  <si>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</si>
  <si>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</si>
  <si>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</si>
  <si>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</si>
  <si>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</si>
  <si>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</si>
  <si>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</si>
  <si>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</si>
  <si>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</si>
  <si>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</si>
  <si>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</si>
  <si>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</si>
  <si>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</si>
  <si>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</si>
  <si>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</si>
  <si>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</si>
  <si>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</si>
  <si>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</si>
  <si>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</si>
  <si>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</si>
  <si>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</si>
  <si>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</si>
  <si>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</si>
  <si>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</si>
  <si>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</si>
  <si>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</si>
  <si>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</si>
  <si>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</si>
  <si>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</si>
  <si>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</si>
  <si>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</si>
  <si>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</si>
  <si>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</si>
  <si>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</si>
  <si>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</si>
  <si>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</si>
  <si>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</si>
  <si>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</si>
  <si>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</si>
  <si>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</si>
  <si>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</si>
  <si>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</si>
  <si>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</si>
  <si>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</si>
  <si>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</si>
  <si>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</si>
  <si>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</si>
  <si>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</si>
  <si>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</si>
  <si>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</si>
  <si>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</si>
  <si>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</si>
  <si>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</si>
  <si>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</si>
  <si>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</si>
  <si>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</si>
  <si>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</si>
  <si>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</si>
  <si>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</si>
  <si>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</si>
  <si>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</si>
  <si>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</si>
  <si>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</si>
  <si>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</si>
  <si>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</si>
  <si>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</si>
  <si>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</si>
  <si>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</si>
  <si>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</si>
  <si>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</si>
  <si>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</si>
  <si>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</si>
  <si>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</si>
  <si>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</si>
  <si>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</si>
  <si>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</si>
  <si>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</si>
  <si>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</si>
  <si>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</si>
  <si>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</si>
  <si>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</si>
  <si>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</si>
  <si>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</si>
  <si>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</si>
  <si>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</si>
  <si>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</si>
  <si>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</si>
  <si>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</si>
  <si>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</si>
  <si>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</si>
  <si>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</si>
  <si>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</si>
  <si>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</si>
  <si>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</si>
  <si>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</si>
  <si>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</si>
  <si>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</si>
  <si>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</si>
  <si>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</si>
  <si>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</si>
  <si>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</si>
  <si>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</si>
  <si>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</si>
  <si>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</si>
  <si>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</si>
  <si>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</si>
  <si>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</si>
  <si>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</si>
  <si>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</si>
  <si>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</si>
  <si>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</si>
  <si>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</si>
  <si>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</si>
  <si>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</si>
  <si>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</si>
  <si>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</si>
  <si>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</si>
  <si>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</si>
  <si>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</si>
  <si>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</si>
  <si>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</si>
  <si>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</si>
  <si>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</si>
  <si>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</si>
  <si>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</si>
  <si>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</si>
  <si>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</si>
  <si>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</si>
  <si>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</si>
  <si>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</si>
  <si>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</si>
  <si>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</si>
  <si>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</si>
  <si>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</si>
  <si>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</si>
  <si>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</si>
  <si>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</si>
  <si>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</si>
  <si>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</si>
  <si>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</si>
  <si>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</si>
  <si>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</si>
  <si>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</si>
  <si>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</si>
  <si>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</si>
  <si>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</si>
  <si>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</si>
  <si>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</si>
  <si>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</si>
  <si>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</si>
  <si>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</si>
  <si>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</si>
  <si>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</si>
  <si>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</si>
  <si>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</si>
  <si>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</si>
  <si>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</si>
  <si>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</si>
  <si>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</si>
  <si>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</si>
  <si>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</si>
  <si>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</si>
  <si>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</si>
  <si>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</si>
  <si>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</si>
  <si>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</si>
  <si>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</si>
  <si>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</si>
  <si>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</si>
  <si>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</si>
  <si>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</si>
  <si>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</si>
  <si>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</si>
  <si>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</si>
  <si>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</si>
  <si>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</si>
  <si>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</si>
  <si>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</si>
  <si>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</si>
  <si>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</si>
  <si>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</si>
  <si>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</si>
  <si>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</si>
  <si>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</si>
  <si>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</si>
  <si>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</si>
  <si>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</si>
  <si>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</si>
  <si>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</si>
  <si>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</si>
  <si>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</si>
  <si>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</si>
  <si>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</si>
  <si>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</si>
  <si>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</si>
  <si>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</si>
  <si>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</si>
  <si>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</si>
  <si>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</si>
  <si>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</si>
  <si>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</si>
  <si>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</si>
  <si>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</si>
  <si>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</si>
  <si>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</si>
  <si>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</si>
  <si>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</si>
  <si>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</si>
  <si>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</si>
  <si>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</si>
  <si>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</si>
  <si>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</si>
  <si>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</si>
  <si>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</si>
  <si>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</si>
  <si>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</si>
  <si>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</si>
  <si>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</si>
  <si>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</si>
  <si>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</si>
  <si>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</si>
  <si>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</si>
  <si>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</si>
  <si>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</si>
  <si>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</si>
  <si>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</si>
  <si>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</si>
  <si>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</si>
  <si>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</si>
  <si>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</si>
  <si>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</si>
  <si>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</si>
  <si>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</si>
  <si>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</si>
  <si>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</si>
  <si>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</si>
  <si>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</si>
  <si>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</si>
  <si>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</si>
  <si>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</si>
  <si>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</si>
  <si>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</si>
  <si>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</si>
  <si>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</si>
  <si>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</si>
  <si>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</si>
  <si>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</si>
  <si>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</si>
  <si>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</si>
  <si>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</si>
  <si>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</si>
  <si>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</si>
  <si>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</si>
  <si>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</si>
  <si>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</si>
  <si>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</si>
  <si>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</si>
  <si>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</si>
  <si>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</si>
  <si>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</si>
  <si>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</si>
  <si>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</si>
  <si>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</si>
  <si>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</si>
  <si>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</si>
  <si>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</si>
  <si>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</si>
  <si>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</si>
  <si>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</si>
  <si>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</si>
  <si>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</si>
  <si>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</si>
  <si>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</si>
  <si>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</si>
  <si>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</si>
  <si>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</si>
  <si>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</si>
  <si>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</si>
  <si>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</si>
  <si>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</si>
  <si>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</si>
  <si>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</si>
  <si>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</si>
  <si>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</si>
  <si>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</si>
  <si>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</si>
  <si>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</si>
  <si>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</si>
  <si>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</si>
  <si>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</si>
  <si>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</si>
  <si>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</si>
  <si>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</si>
  <si>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</si>
  <si>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</si>
  <si>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</si>
  <si>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</si>
  <si>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</si>
  <si>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</si>
  <si>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</si>
  <si>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</si>
  <si>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</si>
  <si>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</si>
  <si>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</si>
  <si>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</si>
  <si>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</si>
  <si>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</si>
  <si>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</si>
  <si>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</si>
  <si>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</si>
  <si>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</si>
  <si>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</si>
  <si>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</si>
  <si>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</si>
  <si>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</si>
  <si>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</si>
  <si>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</si>
  <si>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</si>
  <si>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</si>
  <si>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</si>
  <si>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</si>
  <si>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</si>
  <si>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</si>
  <si>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</si>
  <si>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</si>
  <si>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</si>
  <si>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</si>
  <si>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</si>
  <si>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</si>
  <si>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</si>
  <si>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</si>
  <si>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</si>
  <si>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</si>
  <si>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</si>
  <si>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</si>
  <si>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</si>
  <si>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</si>
  <si>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</si>
  <si>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</si>
  <si>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</si>
  <si>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</si>
  <si>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</si>
  <si>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</si>
  <si>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</si>
  <si>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</si>
  <si>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</si>
  <si>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</si>
  <si>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</si>
  <si>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</si>
  <si>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</si>
  <si>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</si>
  <si>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</si>
  <si>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</si>
  <si>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</si>
  <si>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</si>
  <si>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</si>
  <si>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</si>
  <si>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</si>
  <si>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</si>
  <si>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</si>
  <si>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</si>
  <si>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</si>
  <si>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</si>
  <si>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</si>
  <si>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</si>
  <si>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</si>
  <si>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</si>
  <si>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</si>
  <si>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</si>
  <si>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</si>
  <si>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</si>
  <si>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</si>
  <si>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</si>
  <si>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</si>
  <si>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</si>
  <si>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</si>
  <si>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</si>
  <si>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</si>
  <si>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</si>
  <si>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</si>
  <si>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</si>
  <si>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</si>
  <si>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</si>
  <si>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</si>
  <si>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</si>
  <si>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</si>
  <si>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</si>
  <si>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</si>
  <si>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</si>
  <si>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</si>
  <si>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</si>
  <si>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</si>
  <si>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</si>
  <si>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</si>
  <si>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</si>
  <si>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</si>
  <si>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</si>
  <si>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</si>
  <si>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</si>
  <si>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</si>
  <si>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</si>
  <si>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</si>
  <si>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</si>
  <si>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</si>
  <si>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</si>
  <si>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</si>
  <si>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</si>
  <si>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</si>
  <si>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</si>
  <si>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</si>
  <si>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</si>
  <si>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</si>
  <si>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</si>
  <si>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</si>
  <si>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</si>
  <si>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</si>
  <si>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</si>
  <si>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</si>
  <si>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</si>
  <si>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СОФИЙСКА ВОДА АД</t>
  </si>
  <si>
    <t>130175000</t>
  </si>
  <si>
    <t xml:space="preserve">Арно Филип Франсоа Валто де Мулиак 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</si>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</sst>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separate_4_trimesechi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SEPTEMBER%202016\Mezdinni_FO_SV_conso_30.09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Consolidation_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5\Consolidation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Trial%20Balance_Y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5\Trial%20Balance_Y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12201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WISE\WISE_Trial%20Balance_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</row>
        <row r="13">
          <cell r="C13">
            <v>330</v>
          </cell>
        </row>
        <row r="14">
          <cell r="C14">
            <v>10409</v>
          </cell>
        </row>
        <row r="15">
          <cell r="C15">
            <v>0</v>
          </cell>
        </row>
        <row r="16">
          <cell r="C16">
            <v>6013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123</v>
          </cell>
        </row>
        <row r="25">
          <cell r="C25">
            <v>4781</v>
          </cell>
        </row>
        <row r="26">
          <cell r="C26">
            <v>4</v>
          </cell>
        </row>
        <row r="27">
          <cell r="C27">
            <v>283892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1">
          <cell r="D11">
            <v>185</v>
          </cell>
        </row>
        <row r="12">
          <cell r="D12">
            <v>350</v>
          </cell>
        </row>
        <row r="13">
          <cell r="D13">
            <v>10453</v>
          </cell>
        </row>
        <row r="15">
          <cell r="D15">
            <v>5149</v>
          </cell>
        </row>
        <row r="18">
          <cell r="D18">
            <v>137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Sheet3"/>
      <sheetName val="Sheet4"/>
      <sheetName val="Sheet5"/>
      <sheetName val="SCE"/>
      <sheetName val="BS_KFN"/>
    </sheetNames>
    <sheetDataSet>
      <sheetData sheetId="1">
        <row r="72">
          <cell r="X72">
            <v>-161033</v>
          </cell>
        </row>
      </sheetData>
      <sheetData sheetId="3">
        <row r="31">
          <cell r="I31">
            <v>-313</v>
          </cell>
        </row>
      </sheetData>
      <sheetData sheetId="4">
        <row r="7">
          <cell r="M7">
            <v>129804</v>
          </cell>
          <cell r="N7">
            <v>125006</v>
          </cell>
        </row>
        <row r="8">
          <cell r="M8">
            <v>2366</v>
          </cell>
          <cell r="N8">
            <v>1739</v>
          </cell>
        </row>
        <row r="9">
          <cell r="M9">
            <v>37907</v>
          </cell>
          <cell r="N9">
            <v>30797</v>
          </cell>
        </row>
        <row r="12">
          <cell r="M12">
            <v>-8767</v>
          </cell>
          <cell r="N12">
            <v>-8743</v>
          </cell>
        </row>
        <row r="13">
          <cell r="M13">
            <v>-25444</v>
          </cell>
          <cell r="N13">
            <v>-25009</v>
          </cell>
        </row>
        <row r="14">
          <cell r="M14">
            <v>-32043</v>
          </cell>
          <cell r="N14">
            <v>-28913</v>
          </cell>
        </row>
        <row r="15">
          <cell r="M15">
            <v>-18280</v>
          </cell>
          <cell r="N15">
            <v>-17131</v>
          </cell>
        </row>
        <row r="16">
          <cell r="M16">
            <v>-4618</v>
          </cell>
          <cell r="N16">
            <v>-4459</v>
          </cell>
        </row>
        <row r="17">
          <cell r="M17">
            <v>-8208</v>
          </cell>
          <cell r="N17">
            <v>-8180</v>
          </cell>
        </row>
        <row r="18">
          <cell r="M18">
            <v>-1311</v>
          </cell>
          <cell r="N18">
            <v>-2991</v>
          </cell>
        </row>
        <row r="19">
          <cell r="M19">
            <v>-37907</v>
          </cell>
          <cell r="N19">
            <v>-30797</v>
          </cell>
        </row>
        <row r="27">
          <cell r="G27">
            <v>-3378</v>
          </cell>
          <cell r="M27">
            <v>25097</v>
          </cell>
          <cell r="N27">
            <v>22396</v>
          </cell>
        </row>
        <row r="28">
          <cell r="G28">
            <v>452</v>
          </cell>
        </row>
      </sheetData>
      <sheetData sheetId="16">
        <row r="5">
          <cell r="E5">
            <v>38.18569</v>
          </cell>
        </row>
        <row r="6">
          <cell r="E6">
            <v>13.99747</v>
          </cell>
        </row>
        <row r="8">
          <cell r="E8">
            <v>17243</v>
          </cell>
        </row>
        <row r="9">
          <cell r="E9">
            <v>201</v>
          </cell>
        </row>
      </sheetData>
      <sheetData sheetId="17">
        <row r="5">
          <cell r="S5">
            <v>17498.13254380585</v>
          </cell>
        </row>
        <row r="6">
          <cell r="Q6">
            <v>3873</v>
          </cell>
        </row>
        <row r="7">
          <cell r="S7">
            <v>6976.2175652775</v>
          </cell>
        </row>
        <row r="12">
          <cell r="Q12">
            <v>651</v>
          </cell>
        </row>
        <row r="16">
          <cell r="Q16">
            <v>7</v>
          </cell>
        </row>
        <row r="17">
          <cell r="Q17">
            <v>283</v>
          </cell>
        </row>
      </sheetData>
      <sheetData sheetId="27">
        <row r="5">
          <cell r="C5">
            <v>6638</v>
          </cell>
          <cell r="D5">
            <v>6186</v>
          </cell>
        </row>
        <row r="6">
          <cell r="C6">
            <v>290</v>
          </cell>
          <cell r="D6">
            <v>983</v>
          </cell>
        </row>
        <row r="10">
          <cell r="C10">
            <v>1064</v>
          </cell>
          <cell r="D10">
            <v>1346</v>
          </cell>
        </row>
        <row r="11">
          <cell r="C11">
            <v>35266</v>
          </cell>
          <cell r="D11">
            <v>32906</v>
          </cell>
        </row>
        <row r="12">
          <cell r="C12">
            <v>81</v>
          </cell>
        </row>
        <row r="13">
          <cell r="C13">
            <v>14</v>
          </cell>
          <cell r="D13">
            <v>2</v>
          </cell>
        </row>
        <row r="21">
          <cell r="C21">
            <v>8884</v>
          </cell>
          <cell r="D21">
            <v>8884</v>
          </cell>
        </row>
        <row r="22">
          <cell r="C22">
            <v>10774</v>
          </cell>
          <cell r="D22">
            <v>10774</v>
          </cell>
        </row>
        <row r="28">
          <cell r="C28">
            <v>26931</v>
          </cell>
          <cell r="D28">
            <v>35793</v>
          </cell>
        </row>
        <row r="29">
          <cell r="C29">
            <v>1880</v>
          </cell>
          <cell r="D29">
            <v>1469</v>
          </cell>
        </row>
        <row r="30">
          <cell r="C30">
            <v>1116</v>
          </cell>
          <cell r="D30">
            <v>906</v>
          </cell>
        </row>
        <row r="31">
          <cell r="C31">
            <v>2771</v>
          </cell>
          <cell r="D31">
            <v>1816</v>
          </cell>
        </row>
        <row r="32">
          <cell r="C32">
            <v>8737</v>
          </cell>
          <cell r="D32">
            <v>10469</v>
          </cell>
        </row>
        <row r="37">
          <cell r="C37">
            <v>1283</v>
          </cell>
          <cell r="D37">
            <v>1178</v>
          </cell>
        </row>
        <row r="38">
          <cell r="C38">
            <v>200</v>
          </cell>
          <cell r="D38">
            <v>200</v>
          </cell>
        </row>
        <row r="39">
          <cell r="C39">
            <v>442</v>
          </cell>
          <cell r="D39">
            <v>649</v>
          </cell>
        </row>
        <row r="40">
          <cell r="C40">
            <v>4697</v>
          </cell>
          <cell r="D40">
            <v>4688</v>
          </cell>
        </row>
        <row r="42">
          <cell r="C42">
            <v>3157</v>
          </cell>
          <cell r="D42">
            <v>5973</v>
          </cell>
        </row>
        <row r="43">
          <cell r="C43">
            <v>395</v>
          </cell>
          <cell r="D43">
            <v>469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Sheet3"/>
      <sheetName val="Sheet4"/>
      <sheetName val="Sheet5"/>
    </sheetNames>
    <sheetDataSet>
      <sheetData sheetId="1">
        <row r="72">
          <cell r="X72">
            <v>-138637</v>
          </cell>
        </row>
      </sheetData>
      <sheetData sheetId="3">
        <row r="31">
          <cell r="I31">
            <v>-222</v>
          </cell>
        </row>
      </sheetData>
      <sheetData sheetId="4">
        <row r="26">
          <cell r="G26">
            <v>-2921</v>
          </cell>
        </row>
        <row r="27">
          <cell r="G27">
            <v>342</v>
          </cell>
        </row>
      </sheetData>
      <sheetData sheetId="16">
        <row r="5">
          <cell r="E5">
            <v>81.44879</v>
          </cell>
        </row>
        <row r="6">
          <cell r="E6">
            <v>15.99747</v>
          </cell>
        </row>
        <row r="8">
          <cell r="E8">
            <v>16499</v>
          </cell>
        </row>
        <row r="9">
          <cell r="E9">
            <v>407</v>
          </cell>
        </row>
      </sheetData>
      <sheetData sheetId="17">
        <row r="6">
          <cell r="P6">
            <v>19228.17318969605</v>
          </cell>
        </row>
        <row r="7">
          <cell r="N7">
            <v>3573</v>
          </cell>
        </row>
        <row r="8">
          <cell r="P8">
            <v>5668.699897700693</v>
          </cell>
        </row>
        <row r="13">
          <cell r="N13">
            <v>596</v>
          </cell>
        </row>
        <row r="17">
          <cell r="N17">
            <v>263</v>
          </cell>
        </row>
        <row r="18">
          <cell r="N18">
            <v>232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AJUR"/>
      <sheetName val="IAS"/>
      <sheetName val="Adj and reclassifications"/>
      <sheetName val="PL_KPMG"/>
      <sheetName val="BS_KPMG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MoS_2016"/>
      <sheetName val="PPE note"/>
      <sheetName val="IA note"/>
      <sheetName val="40113"/>
      <sheetName val="49911,40"/>
      <sheetName val="49909"/>
      <sheetName val="GBP"/>
      <sheetName val="USD"/>
      <sheetName val="613"/>
      <sheetName val="14,18"/>
      <sheetName val="159_2005-2010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wise"/>
      <sheetName val="41140"/>
      <sheetName val="ADVANCE TAX PROFIT"/>
      <sheetName val="401"/>
      <sheetName val="492"/>
    </sheetNames>
    <sheetDataSet>
      <sheetData sheetId="4">
        <row r="14">
          <cell r="AP14">
            <v>-2359</v>
          </cell>
          <cell r="AQ14">
            <v>252</v>
          </cell>
        </row>
      </sheetData>
      <sheetData sheetId="5">
        <row r="35">
          <cell r="W35">
            <v>1880</v>
          </cell>
        </row>
        <row r="36">
          <cell r="W36">
            <v>1084</v>
          </cell>
        </row>
        <row r="43">
          <cell r="W43">
            <v>1283</v>
          </cell>
        </row>
      </sheetData>
      <sheetData sheetId="6">
        <row r="75">
          <cell r="C75">
            <v>23184</v>
          </cell>
        </row>
        <row r="77">
          <cell r="C77">
            <v>50810.75</v>
          </cell>
        </row>
        <row r="82">
          <cell r="C82">
            <v>-843590</v>
          </cell>
        </row>
        <row r="83">
          <cell r="C83">
            <v>-4239429</v>
          </cell>
        </row>
        <row r="84">
          <cell r="C84">
            <v>0</v>
          </cell>
        </row>
        <row r="85">
          <cell r="C85">
            <v>-74487</v>
          </cell>
        </row>
        <row r="86">
          <cell r="C86">
            <v>-16994</v>
          </cell>
        </row>
        <row r="87">
          <cell r="C87">
            <v>-30589</v>
          </cell>
        </row>
        <row r="88">
          <cell r="C88">
            <v>-262382</v>
          </cell>
        </row>
        <row r="89">
          <cell r="C89">
            <v>-40082</v>
          </cell>
        </row>
        <row r="90">
          <cell r="C90">
            <v>-42849</v>
          </cell>
        </row>
      </sheetData>
      <sheetData sheetId="7">
        <row r="107">
          <cell r="C107">
            <v>5973</v>
          </cell>
          <cell r="D107">
            <v>245</v>
          </cell>
          <cell r="E107">
            <v>-100.3545</v>
          </cell>
          <cell r="F107">
            <v>-2961.1455</v>
          </cell>
        </row>
      </sheetData>
      <sheetData sheetId="10">
        <row r="195">
          <cell r="C195">
            <v>1352.631</v>
          </cell>
        </row>
        <row r="196">
          <cell r="C196">
            <v>16.994</v>
          </cell>
        </row>
        <row r="197">
          <cell r="C197">
            <v>177.49</v>
          </cell>
        </row>
        <row r="198">
          <cell r="C198">
            <v>89.791</v>
          </cell>
        </row>
        <row r="200">
          <cell r="C200">
            <v>-157.179</v>
          </cell>
        </row>
      </sheetData>
      <sheetData sheetId="28">
        <row r="24">
          <cell r="G24">
            <v>71407403.91803311</v>
          </cell>
        </row>
        <row r="39">
          <cell r="G39">
            <v>8816205.193548113</v>
          </cell>
        </row>
        <row r="43">
          <cell r="G43">
            <v>35747173.38075323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AJUR"/>
      <sheetName val="IAS"/>
      <sheetName val="Adj and reclassifications"/>
      <sheetName val="PL_KPMG"/>
      <sheetName val="BS_KPMG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MoS_2015"/>
      <sheetName val="PPE note"/>
      <sheetName val="IA note"/>
      <sheetName val="40113"/>
      <sheetName val="49911,40"/>
      <sheetName val="49909"/>
      <sheetName val="GBP"/>
      <sheetName val="USD"/>
      <sheetName val="613"/>
      <sheetName val="14,18"/>
      <sheetName val="159_2005-2010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wise"/>
      <sheetName val="41140"/>
      <sheetName val="ADVANCE TAX PROFIT"/>
      <sheetName val="401"/>
    </sheetNames>
    <sheetDataSet>
      <sheetData sheetId="6">
        <row r="75">
          <cell r="C75">
            <v>18774</v>
          </cell>
        </row>
        <row r="77">
          <cell r="C77">
            <v>35749.87</v>
          </cell>
        </row>
        <row r="82">
          <cell r="C82">
            <v>-1119248</v>
          </cell>
        </row>
        <row r="83">
          <cell r="C83">
            <v>-4404593</v>
          </cell>
        </row>
        <row r="84">
          <cell r="C84">
            <v>0</v>
          </cell>
        </row>
        <row r="85">
          <cell r="C85">
            <v>-87743</v>
          </cell>
        </row>
        <row r="86">
          <cell r="C86">
            <v>-31014</v>
          </cell>
        </row>
        <row r="87">
          <cell r="C87">
            <v>-37507</v>
          </cell>
        </row>
        <row r="88">
          <cell r="C88">
            <v>-594293</v>
          </cell>
        </row>
        <row r="89">
          <cell r="C89">
            <v>-40794</v>
          </cell>
        </row>
        <row r="90">
          <cell r="C90">
            <v>-81939</v>
          </cell>
        </row>
      </sheetData>
      <sheetData sheetId="28">
        <row r="24">
          <cell r="G24">
            <v>71313371.46509053</v>
          </cell>
        </row>
        <row r="39">
          <cell r="G39">
            <v>8763594.253022939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6"/>
      <sheetName val="CF_SV2016"/>
      <sheetName val="CF_WISE2016"/>
      <sheetName val="adjustment"/>
    </sheetNames>
    <sheetDataSet>
      <sheetData sheetId="0">
        <row r="12">
          <cell r="O12">
            <v>149774.48084542</v>
          </cell>
          <cell r="Q12">
            <v>142831.210778</v>
          </cell>
        </row>
        <row r="14">
          <cell r="O14">
            <v>-25627.497699999996</v>
          </cell>
          <cell r="Q14">
            <v>-25378.562119999995</v>
          </cell>
        </row>
        <row r="15">
          <cell r="O15">
            <v>-2428.4536566666666</v>
          </cell>
          <cell r="Q15">
            <v>-2361.1445645166664</v>
          </cell>
        </row>
        <row r="16">
          <cell r="O16">
            <v>-15528.762056666668</v>
          </cell>
          <cell r="Q16">
            <v>-14338.92998166667</v>
          </cell>
        </row>
        <row r="17">
          <cell r="O17">
            <v>-1248.8803900000003</v>
          </cell>
          <cell r="Q17">
            <v>-1501.1422100000007</v>
          </cell>
        </row>
        <row r="18">
          <cell r="O18">
            <v>-1496.20995</v>
          </cell>
          <cell r="Q18">
            <v>-2992.4199</v>
          </cell>
        </row>
        <row r="19">
          <cell r="O19">
            <v>-1194.2024000000001</v>
          </cell>
          <cell r="Q19">
            <v>-1011.2619833333334</v>
          </cell>
        </row>
        <row r="20">
          <cell r="O20">
            <v>-399.17060000000004</v>
          </cell>
          <cell r="Q20">
            <v>-263.9376</v>
          </cell>
        </row>
        <row r="21">
          <cell r="O21">
            <v>-5782.606185000004</v>
          </cell>
          <cell r="Q21">
            <v>-4375.773501666667</v>
          </cell>
        </row>
        <row r="22">
          <cell r="O22">
            <v>-5142.177555666667</v>
          </cell>
          <cell r="Q22">
            <v>-4540.997572236661</v>
          </cell>
        </row>
        <row r="30">
          <cell r="O30">
            <v>-18614.745568000006</v>
          </cell>
          <cell r="Q30">
            <v>-19205.983705999995</v>
          </cell>
        </row>
        <row r="34">
          <cell r="O34">
            <v>-40540.725505999995</v>
          </cell>
          <cell r="Q34">
            <v>-31755.144475999994</v>
          </cell>
        </row>
        <row r="36">
          <cell r="O36">
            <v>-3749.9157300000006</v>
          </cell>
          <cell r="Q36">
            <v>-1840.7398099999998</v>
          </cell>
        </row>
        <row r="37">
          <cell r="O37">
            <v>-12057.96719</v>
          </cell>
          <cell r="Q37">
            <v>-13012.766590000001</v>
          </cell>
        </row>
        <row r="38">
          <cell r="O38">
            <v>-121.08944999999999</v>
          </cell>
          <cell r="Q38">
            <v>-223.54588999999999</v>
          </cell>
        </row>
        <row r="41">
          <cell r="O41">
            <v>-589.658</v>
          </cell>
          <cell r="Q41">
            <v>-803.0887399999999</v>
          </cell>
        </row>
        <row r="42">
          <cell r="O42">
            <v>-4145.39647</v>
          </cell>
          <cell r="Q42">
            <v>-4320.01358</v>
          </cell>
        </row>
        <row r="43">
          <cell r="O43">
            <v>150.98413</v>
          </cell>
          <cell r="Q43">
            <v>100.62433000000001</v>
          </cell>
        </row>
        <row r="44">
          <cell r="O44">
            <v>-1700.9616199999996</v>
          </cell>
          <cell r="Q44">
            <v>-1546.5686899999996</v>
          </cell>
        </row>
        <row r="47">
          <cell r="O47">
            <v>-9063.316219999999</v>
          </cell>
          <cell r="Q47">
            <v>-9063.316219999999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ournal - English"/>
      <sheetName val="Sheet1"/>
      <sheetName val="ID2014"/>
      <sheetName val="ajur"/>
      <sheetName val="CODES"/>
      <sheetName val="IAS"/>
      <sheetName val="Cash flow face"/>
      <sheetName val="Cash Flow (2)"/>
      <sheetName val="Cash Flow"/>
      <sheetName val="PL"/>
      <sheetName val="BS"/>
      <sheetName val="Notes 1-7"/>
      <sheetName val="Notes 10,11,12,13,16,17"/>
      <sheetName val="Notes 14,18"/>
      <sheetName val="Note 22"/>
      <sheetName val="40601"/>
      <sheetName val="70"/>
      <sheetName val="DAP"/>
      <sheetName val="otpuski"/>
      <sheetName val="45201"/>
      <sheetName val="vanshni "/>
      <sheetName val="bonus"/>
      <sheetName val="pensii"/>
      <sheetName val="49901"/>
      <sheetName val="69903"/>
      <sheetName val="40101"/>
      <sheetName val="25201"/>
      <sheetName val="70101"/>
    </sheetNames>
    <sheetDataSet>
      <sheetData sheetId="3">
        <row r="55">
          <cell r="L55">
            <v>-6764.98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H20" sqref="H2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42821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Анелия Илиева Илиева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>
        <v>42821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0.14756257459856417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0.1221419741670479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0.1557674838589668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0.06846027043911723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1.1971659548719824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0.45053203399515857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0.4416419085179703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0.14618727787995076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0.14618727787995076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0.5543452398413334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0.4639406070635431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0.16781486296570802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0.7841301094497763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0.43950296135682426</v>
      </c>
    </row>
    <row r="21" spans="1:5" ht="31.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33198</v>
      </c>
      <c r="E21" s="665"/>
    </row>
    <row r="22" spans="1:4" ht="63">
      <c r="A22" s="561">
        <v>16</v>
      </c>
      <c r="B22" s="559" t="s">
        <v>887</v>
      </c>
      <c r="C22" s="560" t="s">
        <v>888</v>
      </c>
      <c r="D22" s="616">
        <f>D21/'1-Баланс'!G37</f>
        <v>0.1615678869346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0.3834277587098594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2.4695873777085473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СОФИЙСКА ВОДА АД</v>
      </c>
      <c r="B3" s="99" t="str">
        <f aca="true" t="shared" si="1" ref="B3:B34">pdeBulstat</f>
        <v>130175000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185</v>
      </c>
    </row>
    <row r="4" spans="1:8" ht="15.75">
      <c r="A4" s="99" t="str">
        <f t="shared" si="0"/>
        <v>СОФИЙСКА ВОДА АД</v>
      </c>
      <c r="B4" s="99" t="str">
        <f t="shared" si="1"/>
        <v>130175000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330</v>
      </c>
    </row>
    <row r="5" spans="1:8" ht="15.75">
      <c r="A5" s="99" t="str">
        <f t="shared" si="0"/>
        <v>СОФИЙСКА ВОДА АД</v>
      </c>
      <c r="B5" s="99" t="str">
        <f t="shared" si="1"/>
        <v>130175000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10415</v>
      </c>
    </row>
    <row r="6" spans="1:8" ht="15.75">
      <c r="A6" s="99" t="str">
        <f t="shared" si="0"/>
        <v>СОФИЙСКА ВОДА АД</v>
      </c>
      <c r="B6" s="99" t="str">
        <f t="shared" si="1"/>
        <v>130175000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СОФИЙСКА ВОДА АД</v>
      </c>
      <c r="B7" s="99" t="str">
        <f t="shared" si="1"/>
        <v>130175000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6013</v>
      </c>
    </row>
    <row r="8" spans="1:8" ht="15.75">
      <c r="A8" s="99" t="str">
        <f t="shared" si="0"/>
        <v>СОФИЙСКА ВОДА АД</v>
      </c>
      <c r="B8" s="99" t="str">
        <f t="shared" si="1"/>
        <v>130175000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СОФИЙСКА ВОДА АД</v>
      </c>
      <c r="B9" s="99" t="str">
        <f t="shared" si="1"/>
        <v>130175000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СОФИЙСКА ВОДА АД</v>
      </c>
      <c r="B10" s="99" t="str">
        <f t="shared" si="1"/>
        <v>130175000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123</v>
      </c>
    </row>
    <row r="11" spans="1:8" ht="15.75">
      <c r="A11" s="99" t="str">
        <f t="shared" si="0"/>
        <v>СОФИЙСКА ВОДА АД</v>
      </c>
      <c r="B11" s="99" t="str">
        <f t="shared" si="1"/>
        <v>130175000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17066</v>
      </c>
    </row>
    <row r="12" spans="1:8" ht="15.75">
      <c r="A12" s="99" t="str">
        <f t="shared" si="0"/>
        <v>СОФИЙСКА ВОДА АД</v>
      </c>
      <c r="B12" s="99" t="str">
        <f t="shared" si="1"/>
        <v>130175000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СОФИЙСКА ВОДА АД</v>
      </c>
      <c r="B13" s="99" t="str">
        <f t="shared" si="1"/>
        <v>130175000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СОФИЙСКА ВОДА АД</v>
      </c>
      <c r="B14" s="99" t="str">
        <f t="shared" si="1"/>
        <v>130175000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СОФИЙСКА ВОДА АД</v>
      </c>
      <c r="B15" s="99" t="str">
        <f t="shared" si="1"/>
        <v>130175000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4781</v>
      </c>
    </row>
    <row r="16" spans="1:8" ht="15.75">
      <c r="A16" s="99" t="str">
        <f t="shared" si="0"/>
        <v>СОФИЙСКА ВОДА АД</v>
      </c>
      <c r="B16" s="99" t="str">
        <f t="shared" si="1"/>
        <v>130175000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4</v>
      </c>
    </row>
    <row r="17" spans="1:8" ht="15.75">
      <c r="A17" s="99" t="str">
        <f t="shared" si="0"/>
        <v>СОФИЙСКА ВОДА АД</v>
      </c>
      <c r="B17" s="99" t="str">
        <f t="shared" si="1"/>
        <v>130175000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283892</v>
      </c>
    </row>
    <row r="18" spans="1:8" ht="15.75">
      <c r="A18" s="99" t="str">
        <f t="shared" si="0"/>
        <v>СОФИЙСКА ВОДА АД</v>
      </c>
      <c r="B18" s="99" t="str">
        <f t="shared" si="1"/>
        <v>130175000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288677</v>
      </c>
    </row>
    <row r="19" spans="1:8" ht="15.75">
      <c r="A19" s="99" t="str">
        <f t="shared" si="0"/>
        <v>СОФИЙСКА ВОДА АД</v>
      </c>
      <c r="B19" s="99" t="str">
        <f t="shared" si="1"/>
        <v>130175000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СОФИЙСКА ВОДА АД</v>
      </c>
      <c r="B20" s="99" t="str">
        <f t="shared" si="1"/>
        <v>130175000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СОФИЙСКА ВОДА АД</v>
      </c>
      <c r="B21" s="99" t="str">
        <f t="shared" si="1"/>
        <v>130175000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СОФИЙСКА ВОДА АД</v>
      </c>
      <c r="B22" s="99" t="str">
        <f t="shared" si="1"/>
        <v>130175000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СОФИЙСКА ВОДА АД</v>
      </c>
      <c r="B23" s="99" t="str">
        <f t="shared" si="1"/>
        <v>130175000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СОФИЙСКА ВОДА АД</v>
      </c>
      <c r="B24" s="99" t="str">
        <f t="shared" si="1"/>
        <v>130175000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СОФИЙСКА ВОДА АД</v>
      </c>
      <c r="B25" s="99" t="str">
        <f t="shared" si="1"/>
        <v>130175000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СОФИЙСКА ВОДА АД</v>
      </c>
      <c r="B26" s="99" t="str">
        <f t="shared" si="1"/>
        <v>130175000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СОФИЙСКА ВОДА АД</v>
      </c>
      <c r="B27" s="99" t="str">
        <f t="shared" si="1"/>
        <v>130175000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СОФИЙСКА ВОДА АД</v>
      </c>
      <c r="B28" s="99" t="str">
        <f t="shared" si="1"/>
        <v>130175000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СОФИЙСКА ВОДА АД</v>
      </c>
      <c r="B29" s="99" t="str">
        <f t="shared" si="1"/>
        <v>130175000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СОФИЙСКА ВОДА АД</v>
      </c>
      <c r="B30" s="99" t="str">
        <f t="shared" si="1"/>
        <v>130175000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СОФИЙСКА ВОДА АД</v>
      </c>
      <c r="B31" s="99" t="str">
        <f t="shared" si="1"/>
        <v>130175000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СОФИЙСКА ВОДА АД</v>
      </c>
      <c r="B32" s="99" t="str">
        <f t="shared" si="1"/>
        <v>130175000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СОФИЙСКА ВОДА АД</v>
      </c>
      <c r="B33" s="99" t="str">
        <f t="shared" si="1"/>
        <v>130175000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СОФИЙСКА ВОДА АД</v>
      </c>
      <c r="B34" s="99" t="str">
        <f t="shared" si="1"/>
        <v>130175000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СОФИЙСКА ВОДА АД</v>
      </c>
      <c r="B35" s="99" t="str">
        <f aca="true" t="shared" si="4" ref="B35:B66">pdeBulstat</f>
        <v>130175000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СОФИЙСКА ВОДА АД</v>
      </c>
      <c r="B36" s="99" t="str">
        <f t="shared" si="4"/>
        <v>130175000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СОФИЙСКА ВОДА АД</v>
      </c>
      <c r="B37" s="99" t="str">
        <f t="shared" si="4"/>
        <v>130175000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290</v>
      </c>
    </row>
    <row r="38" spans="1:8" ht="15.75">
      <c r="A38" s="99" t="str">
        <f t="shared" si="3"/>
        <v>СОФИЙСКА ВОДА АД</v>
      </c>
      <c r="B38" s="99" t="str">
        <f t="shared" si="4"/>
        <v>130175000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290</v>
      </c>
    </row>
    <row r="39" spans="1:8" ht="15.75">
      <c r="A39" s="99" t="str">
        <f t="shared" si="3"/>
        <v>СОФИЙСКА ВОДА АД</v>
      </c>
      <c r="B39" s="99" t="str">
        <f t="shared" si="4"/>
        <v>130175000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СОФИЙСКА ВОДА АД</v>
      </c>
      <c r="B40" s="99" t="str">
        <f t="shared" si="4"/>
        <v>130175000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6638</v>
      </c>
    </row>
    <row r="41" spans="1:8" ht="15.75">
      <c r="A41" s="99" t="str">
        <f t="shared" si="3"/>
        <v>СОФИЙСКА ВОДА АД</v>
      </c>
      <c r="B41" s="99" t="str">
        <f t="shared" si="4"/>
        <v>130175000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312671</v>
      </c>
    </row>
    <row r="42" spans="1:8" ht="15.75">
      <c r="A42" s="99" t="str">
        <f t="shared" si="3"/>
        <v>СОФИЙСКА ВОДА АД</v>
      </c>
      <c r="B42" s="99" t="str">
        <f t="shared" si="4"/>
        <v>130175000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1064</v>
      </c>
    </row>
    <row r="43" spans="1:8" ht="15.75">
      <c r="A43" s="99" t="str">
        <f t="shared" si="3"/>
        <v>СОФИЙСКА ВОДА АД</v>
      </c>
      <c r="B43" s="99" t="str">
        <f t="shared" si="4"/>
        <v>130175000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СОФИЙСКА ВОДА АД</v>
      </c>
      <c r="B44" s="99" t="str">
        <f t="shared" si="4"/>
        <v>130175000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СОФИЙСКА ВОДА АД</v>
      </c>
      <c r="B45" s="99" t="str">
        <f t="shared" si="4"/>
        <v>130175000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СОФИЙСКА ВОДА АД</v>
      </c>
      <c r="B46" s="99" t="str">
        <f t="shared" si="4"/>
        <v>130175000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СОФИЙСКА ВОДА АД</v>
      </c>
      <c r="B47" s="99" t="str">
        <f t="shared" si="4"/>
        <v>130175000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СОФИЙСКА ВОДА АД</v>
      </c>
      <c r="B48" s="99" t="str">
        <f t="shared" si="4"/>
        <v>130175000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1064</v>
      </c>
    </row>
    <row r="49" spans="1:8" ht="15.75">
      <c r="A49" s="99" t="str">
        <f t="shared" si="3"/>
        <v>СОФИЙСКА ВОДА АД</v>
      </c>
      <c r="B49" s="99" t="str">
        <f t="shared" si="4"/>
        <v>130175000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</v>
      </c>
    </row>
    <row r="50" spans="1:8" ht="15.75">
      <c r="A50" s="99" t="str">
        <f t="shared" si="3"/>
        <v>СОФИЙСКА ВОДА АД</v>
      </c>
      <c r="B50" s="99" t="str">
        <f t="shared" si="4"/>
        <v>130175000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35266</v>
      </c>
    </row>
    <row r="51" spans="1:8" ht="15.75">
      <c r="A51" s="99" t="str">
        <f t="shared" si="3"/>
        <v>СОФИЙСКА ВОДА АД</v>
      </c>
      <c r="B51" s="99" t="str">
        <f t="shared" si="4"/>
        <v>130175000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СОФИЙСКА ВОДА АД</v>
      </c>
      <c r="B52" s="99" t="str">
        <f t="shared" si="4"/>
        <v>130175000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СОФИЙСКА ВОДА АД</v>
      </c>
      <c r="B53" s="99" t="str">
        <f t="shared" si="4"/>
        <v>130175000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СОФИЙСКА ВОДА АД</v>
      </c>
      <c r="B54" s="99" t="str">
        <f t="shared" si="4"/>
        <v>130175000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81</v>
      </c>
    </row>
    <row r="55" spans="1:8" ht="15.75">
      <c r="A55" s="99" t="str">
        <f t="shared" si="3"/>
        <v>СОФИЙСКА ВОДА АД</v>
      </c>
      <c r="B55" s="99" t="str">
        <f t="shared" si="4"/>
        <v>130175000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СОФИЙСКА ВОДА АД</v>
      </c>
      <c r="B56" s="99" t="str">
        <f t="shared" si="4"/>
        <v>130175000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СОФИЙСКА ВОДА АД</v>
      </c>
      <c r="B57" s="99" t="str">
        <f t="shared" si="4"/>
        <v>130175000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35361</v>
      </c>
    </row>
    <row r="58" spans="1:8" ht="15.75">
      <c r="A58" s="99" t="str">
        <f t="shared" si="3"/>
        <v>СОФИЙСКА ВОДА АД</v>
      </c>
      <c r="B58" s="99" t="str">
        <f t="shared" si="4"/>
        <v>130175000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СОФИЙСКА ВОДА АД</v>
      </c>
      <c r="B59" s="99" t="str">
        <f t="shared" si="4"/>
        <v>130175000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СОФИЙСКА ВОДА АД</v>
      </c>
      <c r="B60" s="99" t="str">
        <f t="shared" si="4"/>
        <v>130175000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СОФИЙСКА ВОДА АД</v>
      </c>
      <c r="B61" s="99" t="str">
        <f t="shared" si="4"/>
        <v>130175000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СОФИЙСКА ВОДА АД</v>
      </c>
      <c r="B62" s="99" t="str">
        <f t="shared" si="4"/>
        <v>130175000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СОФИЙСКА ВОДА АД</v>
      </c>
      <c r="B63" s="99" t="str">
        <f t="shared" si="4"/>
        <v>130175000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СОФИЙСКА ВОДА АД</v>
      </c>
      <c r="B64" s="99" t="str">
        <f t="shared" si="4"/>
        <v>130175000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СОФИЙСКА ВОДА АД</v>
      </c>
      <c r="B65" s="99" t="str">
        <f t="shared" si="4"/>
        <v>130175000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52.18316</v>
      </c>
    </row>
    <row r="66" spans="1:8" ht="15.75">
      <c r="A66" s="99" t="str">
        <f t="shared" si="3"/>
        <v>СОФИЙСКА ВОДА АД</v>
      </c>
      <c r="B66" s="99" t="str">
        <f t="shared" si="4"/>
        <v>130175000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17444</v>
      </c>
    </row>
    <row r="67" spans="1:8" ht="15.75">
      <c r="A67" s="99" t="str">
        <f aca="true" t="shared" si="6" ref="A67:A98">pdeName</f>
        <v>СОФИЙСКА ВОДА АД</v>
      </c>
      <c r="B67" s="99" t="str">
        <f aca="true" t="shared" si="7" ref="B67:B98">pdeBulstat</f>
        <v>130175000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СОФИЙСКА ВОДА АД</v>
      </c>
      <c r="B68" s="99" t="str">
        <f t="shared" si="7"/>
        <v>130175000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СОФИЙСКА ВОДА АД</v>
      </c>
      <c r="B69" s="99" t="str">
        <f t="shared" si="7"/>
        <v>130175000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17496.18316</v>
      </c>
    </row>
    <row r="70" spans="1:8" ht="15.75">
      <c r="A70" s="99" t="str">
        <f t="shared" si="6"/>
        <v>СОФИЙСКА ВОДА АД</v>
      </c>
      <c r="B70" s="99" t="str">
        <f t="shared" si="7"/>
        <v>130175000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СОФИЙСКА ВОДА АД</v>
      </c>
      <c r="B71" s="99" t="str">
        <f t="shared" si="7"/>
        <v>130175000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53921.18316</v>
      </c>
    </row>
    <row r="72" spans="1:8" ht="15.75">
      <c r="A72" s="99" t="str">
        <f t="shared" si="6"/>
        <v>СОФИЙСКА ВОДА АД</v>
      </c>
      <c r="B72" s="99" t="str">
        <f t="shared" si="7"/>
        <v>130175000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366592.18316</v>
      </c>
    </row>
    <row r="73" spans="1:8" ht="15.75">
      <c r="A73" s="99" t="str">
        <f t="shared" si="6"/>
        <v>СОФИЙСКА ВОДА АД</v>
      </c>
      <c r="B73" s="99" t="str">
        <f t="shared" si="7"/>
        <v>130175000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8884</v>
      </c>
    </row>
    <row r="74" spans="1:8" ht="15.75">
      <c r="A74" s="99" t="str">
        <f t="shared" si="6"/>
        <v>СОФИЙСКА ВОДА АД</v>
      </c>
      <c r="B74" s="99" t="str">
        <f t="shared" si="7"/>
        <v>130175000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8884</v>
      </c>
    </row>
    <row r="75" spans="1:8" ht="15.75">
      <c r="A75" s="99" t="str">
        <f t="shared" si="6"/>
        <v>СОФИЙСКА ВОДА АД</v>
      </c>
      <c r="B75" s="99" t="str">
        <f t="shared" si="7"/>
        <v>130175000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СОФИЙСКА ВОДА АД</v>
      </c>
      <c r="B76" s="99" t="str">
        <f t="shared" si="7"/>
        <v>130175000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СОФИЙСКА ВОДА АД</v>
      </c>
      <c r="B77" s="99" t="str">
        <f t="shared" si="7"/>
        <v>130175000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СОФИЙСКА ВОДА АД</v>
      </c>
      <c r="B78" s="99" t="str">
        <f t="shared" si="7"/>
        <v>130175000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СОФИЙСКА ВОДА АД</v>
      </c>
      <c r="B79" s="99" t="str">
        <f t="shared" si="7"/>
        <v>130175000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8884</v>
      </c>
    </row>
    <row r="80" spans="1:8" ht="15.75">
      <c r="A80" s="99" t="str">
        <f t="shared" si="6"/>
        <v>СОФИЙСКА ВОДА АД</v>
      </c>
      <c r="B80" s="99" t="str">
        <f t="shared" si="7"/>
        <v>130175000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СОФИЙСКА ВОДА АД</v>
      </c>
      <c r="B81" s="99" t="str">
        <f t="shared" si="7"/>
        <v>130175000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-313</v>
      </c>
    </row>
    <row r="82" spans="1:8" ht="15.75">
      <c r="A82" s="99" t="str">
        <f t="shared" si="6"/>
        <v>СОФИЙСКА ВОДА АД</v>
      </c>
      <c r="B82" s="99" t="str">
        <f t="shared" si="7"/>
        <v>130175000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10774</v>
      </c>
    </row>
    <row r="83" spans="1:8" ht="15.75">
      <c r="A83" s="99" t="str">
        <f t="shared" si="6"/>
        <v>СОФИЙСКА ВОДА АД</v>
      </c>
      <c r="B83" s="99" t="str">
        <f t="shared" si="7"/>
        <v>130175000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10774</v>
      </c>
    </row>
    <row r="84" spans="1:8" ht="15.75">
      <c r="A84" s="99" t="str">
        <f t="shared" si="6"/>
        <v>СОФИЙСКА ВОДА АД</v>
      </c>
      <c r="B84" s="99" t="str">
        <f t="shared" si="7"/>
        <v>130175000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СОФИЙСКА ВОДА АД</v>
      </c>
      <c r="B85" s="99" t="str">
        <f t="shared" si="7"/>
        <v>130175000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СОФИЙСКА ВОДА АД</v>
      </c>
      <c r="B86" s="99" t="str">
        <f t="shared" si="7"/>
        <v>130175000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10461</v>
      </c>
    </row>
    <row r="87" spans="1:8" ht="15.75">
      <c r="A87" s="99" t="str">
        <f t="shared" si="6"/>
        <v>СОФИЙСКА ВОДА АД</v>
      </c>
      <c r="B87" s="99" t="str">
        <f t="shared" si="7"/>
        <v>130175000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161032</v>
      </c>
    </row>
    <row r="88" spans="1:8" ht="15.75">
      <c r="A88" s="99" t="str">
        <f t="shared" si="6"/>
        <v>СОФИЙСКА ВОДА АД</v>
      </c>
      <c r="B88" s="99" t="str">
        <f t="shared" si="7"/>
        <v>130175000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161032</v>
      </c>
    </row>
    <row r="89" spans="1:8" ht="15.75">
      <c r="A89" s="99" t="str">
        <f t="shared" si="6"/>
        <v>СОФИЙСКА ВОДА АД</v>
      </c>
      <c r="B89" s="99" t="str">
        <f t="shared" si="7"/>
        <v>130175000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СОФИЙСКА ВОДА АД</v>
      </c>
      <c r="B90" s="99" t="str">
        <f t="shared" si="7"/>
        <v>130175000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СОФИЙСКА ВОДА АД</v>
      </c>
      <c r="B91" s="99" t="str">
        <f t="shared" si="7"/>
        <v>130175000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25097</v>
      </c>
    </row>
    <row r="92" spans="1:8" ht="15.75">
      <c r="A92" s="99" t="str">
        <f t="shared" si="6"/>
        <v>СОФИЙСКА ВОДА АД</v>
      </c>
      <c r="B92" s="99" t="str">
        <f t="shared" si="7"/>
        <v>130175000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СОФИЙСКА ВОДА АД</v>
      </c>
      <c r="B93" s="99" t="str">
        <f t="shared" si="7"/>
        <v>130175000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186129</v>
      </c>
    </row>
    <row r="94" spans="1:8" ht="15.75">
      <c r="A94" s="99" t="str">
        <f t="shared" si="6"/>
        <v>СОФИЙСКА ВОДА АД</v>
      </c>
      <c r="B94" s="99" t="str">
        <f t="shared" si="7"/>
        <v>130175000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205474</v>
      </c>
    </row>
    <row r="95" spans="1:8" ht="15.75">
      <c r="A95" s="99" t="str">
        <f t="shared" si="6"/>
        <v>СОФИЙСКА ВОДА АД</v>
      </c>
      <c r="B95" s="99" t="str">
        <f t="shared" si="7"/>
        <v>130175000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СОФИЙСКА ВОДА АД</v>
      </c>
      <c r="B96" s="99" t="str">
        <f t="shared" si="7"/>
        <v>130175000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СОФИЙСКА ВОДА АД</v>
      </c>
      <c r="B97" s="99" t="str">
        <f t="shared" si="7"/>
        <v>130175000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28811</v>
      </c>
    </row>
    <row r="98" spans="1:8" ht="15.75">
      <c r="A98" s="99" t="str">
        <f t="shared" si="6"/>
        <v>СОФИЙСКА ВОДА АД</v>
      </c>
      <c r="B98" s="99" t="str">
        <f t="shared" si="7"/>
        <v>130175000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СОФИЙСКА ВОДА АД</v>
      </c>
      <c r="B99" s="99" t="str">
        <f aca="true" t="shared" si="10" ref="B99:B125">pdeBulstat</f>
        <v>130175000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СОФИЙСКА ВОДА АД</v>
      </c>
      <c r="B100" s="99" t="str">
        <f t="shared" si="10"/>
        <v>130175000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СОФИЙСКА ВОДА АД</v>
      </c>
      <c r="B101" s="99" t="str">
        <f t="shared" si="10"/>
        <v>130175000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12624</v>
      </c>
    </row>
    <row r="102" spans="1:8" ht="15.75">
      <c r="A102" s="99" t="str">
        <f t="shared" si="9"/>
        <v>СОФИЙСКА ВОДА АД</v>
      </c>
      <c r="B102" s="99" t="str">
        <f t="shared" si="10"/>
        <v>130175000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41435</v>
      </c>
    </row>
    <row r="103" spans="1:8" ht="15.75">
      <c r="A103" s="99" t="str">
        <f t="shared" si="9"/>
        <v>СОФИЙСКА ВОДА АД</v>
      </c>
      <c r="B103" s="99" t="str">
        <f t="shared" si="10"/>
        <v>130175000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СОФИЙСКА ВОДА АД</v>
      </c>
      <c r="B104" s="99" t="str">
        <f t="shared" si="10"/>
        <v>130175000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СОФИЙСКА ВОДА АД</v>
      </c>
      <c r="B105" s="99" t="str">
        <f t="shared" si="10"/>
        <v>130175000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СОФИЙСКА ВОДА АД</v>
      </c>
      <c r="B106" s="99" t="str">
        <f t="shared" si="10"/>
        <v>130175000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СОФИЙСКА ВОДА АД</v>
      </c>
      <c r="B107" s="99" t="str">
        <f t="shared" si="10"/>
        <v>130175000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41435</v>
      </c>
    </row>
    <row r="108" spans="1:8" ht="15.75">
      <c r="A108" s="99" t="str">
        <f t="shared" si="9"/>
        <v>СОФИЙСКА ВОДА АД</v>
      </c>
      <c r="B108" s="99" t="str">
        <f t="shared" si="10"/>
        <v>130175000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10099</v>
      </c>
    </row>
    <row r="109" spans="1:8" ht="15.75">
      <c r="A109" s="99" t="str">
        <f t="shared" si="9"/>
        <v>СОФИЙСКА ВОДА АД</v>
      </c>
      <c r="B109" s="99" t="str">
        <f t="shared" si="10"/>
        <v>130175000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СОФИЙСКА ВОДА АД</v>
      </c>
      <c r="B110" s="99" t="str">
        <f t="shared" si="10"/>
        <v>130175000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98856.13254380584</v>
      </c>
    </row>
    <row r="111" spans="1:8" ht="15.75">
      <c r="A111" s="99" t="str">
        <f t="shared" si="9"/>
        <v>СОФИЙСКА ВОДА АД</v>
      </c>
      <c r="B111" s="99" t="str">
        <f t="shared" si="10"/>
        <v>130175000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76104</v>
      </c>
    </row>
    <row r="112" spans="1:8" ht="15.75">
      <c r="A112" s="99" t="str">
        <f t="shared" si="9"/>
        <v>СОФИЙСКА ВОДА АД</v>
      </c>
      <c r="B112" s="99" t="str">
        <f t="shared" si="10"/>
        <v>130175000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СОФИЙСКА ВОДА АД</v>
      </c>
      <c r="B113" s="99" t="str">
        <f t="shared" si="10"/>
        <v>130175000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17496.13254380585</v>
      </c>
    </row>
    <row r="114" spans="1:8" ht="15.75">
      <c r="A114" s="99" t="str">
        <f t="shared" si="9"/>
        <v>СОФИЙСКА ВОДА АД</v>
      </c>
      <c r="B114" s="99" t="str">
        <f t="shared" si="10"/>
        <v>130175000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СОФИЙСКА ВОДА АД</v>
      </c>
      <c r="B115" s="99" t="str">
        <f t="shared" si="10"/>
        <v>130175000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3873</v>
      </c>
    </row>
    <row r="116" spans="1:8" ht="15.75">
      <c r="A116" s="99" t="str">
        <f t="shared" si="9"/>
        <v>СОФИЙСКА ВОДА АД</v>
      </c>
      <c r="B116" s="99" t="str">
        <f t="shared" si="10"/>
        <v>130175000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651</v>
      </c>
    </row>
    <row r="117" spans="1:8" ht="15.75">
      <c r="A117" s="99" t="str">
        <f t="shared" si="9"/>
        <v>СОФИЙСКА ВОДА АД</v>
      </c>
      <c r="B117" s="99" t="str">
        <f t="shared" si="10"/>
        <v>130175000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732</v>
      </c>
    </row>
    <row r="118" spans="1:8" ht="15.75">
      <c r="A118" s="99" t="str">
        <f t="shared" si="9"/>
        <v>СОФИЙСКА ВОДА АД</v>
      </c>
      <c r="B118" s="99" t="str">
        <f t="shared" si="10"/>
        <v>130175000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7176.2175652775</v>
      </c>
    </row>
    <row r="119" spans="1:8" ht="15.75">
      <c r="A119" s="99" t="str">
        <f t="shared" si="9"/>
        <v>СОФИЙСКА ВОДА АД</v>
      </c>
      <c r="B119" s="99" t="str">
        <f t="shared" si="10"/>
        <v>130175000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3552</v>
      </c>
    </row>
    <row r="120" spans="1:8" ht="15.75">
      <c r="A120" s="99" t="str">
        <f t="shared" si="9"/>
        <v>СОФИЙСКА ВОДА АД</v>
      </c>
      <c r="B120" s="99" t="str">
        <f t="shared" si="10"/>
        <v>130175000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119683.35010908335</v>
      </c>
    </row>
    <row r="121" spans="1:8" ht="15.75">
      <c r="A121" s="99" t="str">
        <f t="shared" si="9"/>
        <v>СОФИЙСКА ВОДА АД</v>
      </c>
      <c r="B121" s="99" t="str">
        <f t="shared" si="10"/>
        <v>130175000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СОФИЙСКА ВОДА АД</v>
      </c>
      <c r="B122" s="99" t="str">
        <f t="shared" si="10"/>
        <v>130175000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СОФИЙСКА ВОДА АД</v>
      </c>
      <c r="B123" s="99" t="str">
        <f t="shared" si="10"/>
        <v>130175000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СОФИЙСКА ВОДА АД</v>
      </c>
      <c r="B124" s="99" t="str">
        <f t="shared" si="10"/>
        <v>130175000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119683.35010908335</v>
      </c>
    </row>
    <row r="125" spans="1:8" ht="15.75">
      <c r="A125" s="99" t="str">
        <f t="shared" si="9"/>
        <v>СОФИЙСКА ВОДА АД</v>
      </c>
      <c r="B125" s="99" t="str">
        <f t="shared" si="10"/>
        <v>130175000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366592.35010908335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СОФИЙСКА ВОДА АД</v>
      </c>
      <c r="B127" s="99" t="str">
        <f aca="true" t="shared" si="13" ref="B127:B158">pdeBulstat</f>
        <v>130175000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8767</v>
      </c>
    </row>
    <row r="128" spans="1:8" ht="15.75">
      <c r="A128" s="99" t="str">
        <f t="shared" si="12"/>
        <v>СОФИЙСКА ВОДА АД</v>
      </c>
      <c r="B128" s="99" t="str">
        <f t="shared" si="13"/>
        <v>130175000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25444</v>
      </c>
    </row>
    <row r="129" spans="1:8" ht="15.75">
      <c r="A129" s="99" t="str">
        <f t="shared" si="12"/>
        <v>СОФИЙСКА ВОДА АД</v>
      </c>
      <c r="B129" s="99" t="str">
        <f t="shared" si="13"/>
        <v>130175000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32043</v>
      </c>
    </row>
    <row r="130" spans="1:8" ht="15.75">
      <c r="A130" s="99" t="str">
        <f t="shared" si="12"/>
        <v>СОФИЙСКА ВОДА АД</v>
      </c>
      <c r="B130" s="99" t="str">
        <f t="shared" si="13"/>
        <v>130175000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18280</v>
      </c>
    </row>
    <row r="131" spans="1:8" ht="15.75">
      <c r="A131" s="99" t="str">
        <f t="shared" si="12"/>
        <v>СОФИЙСКА ВОДА АД</v>
      </c>
      <c r="B131" s="99" t="str">
        <f t="shared" si="13"/>
        <v>130175000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4618</v>
      </c>
    </row>
    <row r="132" spans="1:8" ht="15.75">
      <c r="A132" s="99" t="str">
        <f t="shared" si="12"/>
        <v>СОФИЙСКА ВОДА АД</v>
      </c>
      <c r="B132" s="99" t="str">
        <f t="shared" si="13"/>
        <v>130175000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СОФИЙСКА ВОДА АД</v>
      </c>
      <c r="B133" s="99" t="str">
        <f t="shared" si="13"/>
        <v>130175000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СОФИЙСКА ВОДА АД</v>
      </c>
      <c r="B134" s="99" t="str">
        <f t="shared" si="13"/>
        <v>130175000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47426</v>
      </c>
    </row>
    <row r="135" spans="1:8" ht="15.75">
      <c r="A135" s="99" t="str">
        <f t="shared" si="12"/>
        <v>СОФИЙСКА ВОДА АД</v>
      </c>
      <c r="B135" s="99" t="str">
        <f t="shared" si="13"/>
        <v>130175000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8208</v>
      </c>
    </row>
    <row r="136" spans="1:8" ht="15.75">
      <c r="A136" s="99" t="str">
        <f t="shared" si="12"/>
        <v>СОФИЙСКА ВОДА АД</v>
      </c>
      <c r="B136" s="99" t="str">
        <f t="shared" si="13"/>
        <v>130175000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-2359</v>
      </c>
    </row>
    <row r="137" spans="1:8" ht="15.75">
      <c r="A137" s="99" t="str">
        <f t="shared" si="12"/>
        <v>СОФИЙСКА ВОДА АД</v>
      </c>
      <c r="B137" s="99" t="str">
        <f t="shared" si="13"/>
        <v>130175000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136578</v>
      </c>
    </row>
    <row r="138" spans="1:8" ht="15.75">
      <c r="A138" s="99" t="str">
        <f t="shared" si="12"/>
        <v>СОФИЙСКА ВОДА АД</v>
      </c>
      <c r="B138" s="99" t="str">
        <f t="shared" si="13"/>
        <v>130175000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5175</v>
      </c>
    </row>
    <row r="139" spans="1:8" ht="15.75">
      <c r="A139" s="99" t="str">
        <f t="shared" si="12"/>
        <v>СОФИЙСКА ВОДА АД</v>
      </c>
      <c r="B139" s="99" t="str">
        <f t="shared" si="13"/>
        <v>130175000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СОФИЙСКА ВОДА АД</v>
      </c>
      <c r="B140" s="99" t="str">
        <f t="shared" si="13"/>
        <v>130175000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43</v>
      </c>
    </row>
    <row r="141" spans="1:8" ht="15.75">
      <c r="A141" s="99" t="str">
        <f t="shared" si="12"/>
        <v>СОФИЙСКА ВОДА АД</v>
      </c>
      <c r="B141" s="99" t="str">
        <f t="shared" si="13"/>
        <v>130175000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333</v>
      </c>
    </row>
    <row r="142" spans="1:8" ht="15.75">
      <c r="A142" s="99" t="str">
        <f t="shared" si="12"/>
        <v>СОФИЙСКА ВОДА АД</v>
      </c>
      <c r="B142" s="99" t="str">
        <f t="shared" si="13"/>
        <v>130175000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5551</v>
      </c>
    </row>
    <row r="143" spans="1:8" ht="15.75">
      <c r="A143" s="99" t="str">
        <f t="shared" si="12"/>
        <v>СОФИЙСКА ВОДА АД</v>
      </c>
      <c r="B143" s="99" t="str">
        <f t="shared" si="13"/>
        <v>130175000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142129</v>
      </c>
    </row>
    <row r="144" spans="1:8" ht="15.75">
      <c r="A144" s="99" t="str">
        <f t="shared" si="12"/>
        <v>СОФИЙСКА ВОДА АД</v>
      </c>
      <c r="B144" s="99" t="str">
        <f t="shared" si="13"/>
        <v>130175000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28023</v>
      </c>
    </row>
    <row r="145" spans="1:8" ht="15.75">
      <c r="A145" s="99" t="str">
        <f t="shared" si="12"/>
        <v>СОФИЙСКА ВОДА АД</v>
      </c>
      <c r="B145" s="99" t="str">
        <f t="shared" si="13"/>
        <v>130175000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СОФИЙСКА ВОДА АД</v>
      </c>
      <c r="B146" s="99" t="str">
        <f t="shared" si="13"/>
        <v>130175000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СОФИЙСКА ВОДА АД</v>
      </c>
      <c r="B147" s="99" t="str">
        <f t="shared" si="13"/>
        <v>130175000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142129</v>
      </c>
    </row>
    <row r="148" spans="1:8" ht="15.75">
      <c r="A148" s="99" t="str">
        <f t="shared" si="12"/>
        <v>СОФИЙСКА ВОДА АД</v>
      </c>
      <c r="B148" s="99" t="str">
        <f t="shared" si="13"/>
        <v>130175000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28023</v>
      </c>
    </row>
    <row r="149" spans="1:8" ht="15.75">
      <c r="A149" s="99" t="str">
        <f t="shared" si="12"/>
        <v>СОФИЙСКА ВОДА АД</v>
      </c>
      <c r="B149" s="99" t="str">
        <f t="shared" si="13"/>
        <v>130175000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2926</v>
      </c>
    </row>
    <row r="150" spans="1:8" ht="15.75">
      <c r="A150" s="99" t="str">
        <f t="shared" si="12"/>
        <v>СОФИЙСКА ВОДА АД</v>
      </c>
      <c r="B150" s="99" t="str">
        <f t="shared" si="13"/>
        <v>130175000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3378</v>
      </c>
    </row>
    <row r="151" spans="1:8" ht="15.75">
      <c r="A151" s="99" t="str">
        <f t="shared" si="12"/>
        <v>СОФИЙСКА ВОДА АД</v>
      </c>
      <c r="B151" s="99" t="str">
        <f t="shared" si="13"/>
        <v>130175000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-452</v>
      </c>
    </row>
    <row r="152" spans="1:8" ht="15.75">
      <c r="A152" s="99" t="str">
        <f t="shared" si="12"/>
        <v>СОФИЙСКА ВОДА АД</v>
      </c>
      <c r="B152" s="99" t="str">
        <f t="shared" si="13"/>
        <v>130175000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СОФИЙСКА ВОДА АД</v>
      </c>
      <c r="B153" s="99" t="str">
        <f t="shared" si="13"/>
        <v>130175000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25097</v>
      </c>
    </row>
    <row r="154" spans="1:8" ht="15.75">
      <c r="A154" s="99" t="str">
        <f t="shared" si="12"/>
        <v>СОФИЙСКА ВОДА АД</v>
      </c>
      <c r="B154" s="99" t="str">
        <f t="shared" si="13"/>
        <v>130175000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СОФИЙСКА ВОДА АД</v>
      </c>
      <c r="B155" s="99" t="str">
        <f t="shared" si="13"/>
        <v>130175000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25097</v>
      </c>
    </row>
    <row r="156" spans="1:8" ht="15.75">
      <c r="A156" s="99" t="str">
        <f t="shared" si="12"/>
        <v>СОФИЙСКА ВОДА АД</v>
      </c>
      <c r="B156" s="99" t="str">
        <f t="shared" si="13"/>
        <v>130175000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170152</v>
      </c>
    </row>
    <row r="157" spans="1:8" ht="15.75">
      <c r="A157" s="99" t="str">
        <f t="shared" si="12"/>
        <v>СОФИЙСКА ВОДА АД</v>
      </c>
      <c r="B157" s="99" t="str">
        <f t="shared" si="13"/>
        <v>130175000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СОФИЙСКА ВОДА АД</v>
      </c>
      <c r="B158" s="99" t="str">
        <f t="shared" si="13"/>
        <v>130175000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СОФИЙСКА ВОДА АД</v>
      </c>
      <c r="B159" s="99" t="str">
        <f aca="true" t="shared" si="16" ref="B159:B179">pdeBulstat</f>
        <v>130175000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132170</v>
      </c>
    </row>
    <row r="160" spans="1:8" ht="15.75">
      <c r="A160" s="99" t="str">
        <f t="shared" si="15"/>
        <v>СОФИЙСКА ВОДА АД</v>
      </c>
      <c r="B160" s="99" t="str">
        <f t="shared" si="16"/>
        <v>130175000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37907</v>
      </c>
    </row>
    <row r="161" spans="1:8" ht="15.75">
      <c r="A161" s="99" t="str">
        <f t="shared" si="15"/>
        <v>СОФИЙСКА ВОДА АД</v>
      </c>
      <c r="B161" s="99" t="str">
        <f t="shared" si="16"/>
        <v>130175000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170077</v>
      </c>
    </row>
    <row r="162" spans="1:8" ht="15.75">
      <c r="A162" s="99" t="str">
        <f t="shared" si="15"/>
        <v>СОФИЙСКА ВОДА АД</v>
      </c>
      <c r="B162" s="99" t="str">
        <f t="shared" si="16"/>
        <v>130175000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СОФИЙСКА ВОДА АД</v>
      </c>
      <c r="B163" s="99" t="str">
        <f t="shared" si="16"/>
        <v>130175000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СОФИЙСКА ВОДА АД</v>
      </c>
      <c r="B164" s="99" t="str">
        <f t="shared" si="16"/>
        <v>130175000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24</v>
      </c>
    </row>
    <row r="165" spans="1:8" ht="15.75">
      <c r="A165" s="99" t="str">
        <f t="shared" si="15"/>
        <v>СОФИЙСКА ВОДА АД</v>
      </c>
      <c r="B165" s="99" t="str">
        <f t="shared" si="16"/>
        <v>130175000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СОФИЙСКА ВОДА АД</v>
      </c>
      <c r="B166" s="99" t="str">
        <f t="shared" si="16"/>
        <v>130175000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СОФИЙСКА ВОДА АД</v>
      </c>
      <c r="B167" s="99" t="str">
        <f t="shared" si="16"/>
        <v>130175000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СОФИЙСКА ВОДА АД</v>
      </c>
      <c r="B168" s="99" t="str">
        <f t="shared" si="16"/>
        <v>130175000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51</v>
      </c>
    </row>
    <row r="169" spans="1:8" ht="15.75">
      <c r="A169" s="99" t="str">
        <f t="shared" si="15"/>
        <v>СОФИЙСКА ВОДА АД</v>
      </c>
      <c r="B169" s="99" t="str">
        <f t="shared" si="16"/>
        <v>130175000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75</v>
      </c>
    </row>
    <row r="170" spans="1:8" ht="15.75">
      <c r="A170" s="99" t="str">
        <f t="shared" si="15"/>
        <v>СОФИЙСКА ВОДА АД</v>
      </c>
      <c r="B170" s="99" t="str">
        <f t="shared" si="16"/>
        <v>130175000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170152</v>
      </c>
    </row>
    <row r="171" spans="1:8" ht="15.75">
      <c r="A171" s="99" t="str">
        <f t="shared" si="15"/>
        <v>СОФИЙСКА ВОДА АД</v>
      </c>
      <c r="B171" s="99" t="str">
        <f t="shared" si="16"/>
        <v>130175000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СОФИЙСКА ВОДА АД</v>
      </c>
      <c r="B172" s="99" t="str">
        <f t="shared" si="16"/>
        <v>130175000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СОФИЙСКА ВОДА АД</v>
      </c>
      <c r="B173" s="99" t="str">
        <f t="shared" si="16"/>
        <v>130175000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СОФИЙСКА ВОДА АД</v>
      </c>
      <c r="B174" s="99" t="str">
        <f t="shared" si="16"/>
        <v>130175000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170152</v>
      </c>
    </row>
    <row r="175" spans="1:8" ht="15.75">
      <c r="A175" s="99" t="str">
        <f t="shared" si="15"/>
        <v>СОФИЙСКА ВОДА АД</v>
      </c>
      <c r="B175" s="99" t="str">
        <f t="shared" si="16"/>
        <v>130175000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СОФИЙСКА ВОДА АД</v>
      </c>
      <c r="B176" s="99" t="str">
        <f t="shared" si="16"/>
        <v>130175000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СОФИЙСКА ВОДА АД</v>
      </c>
      <c r="B177" s="99" t="str">
        <f t="shared" si="16"/>
        <v>130175000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СОФИЙСКА ВОДА АД</v>
      </c>
      <c r="B178" s="99" t="str">
        <f t="shared" si="16"/>
        <v>130175000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СОФИЙСКА ВОДА АД</v>
      </c>
      <c r="B179" s="99" t="str">
        <f t="shared" si="16"/>
        <v>130175000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170152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СОФИЙСКА ВОДА АД</v>
      </c>
      <c r="B181" s="99" t="str">
        <f aca="true" t="shared" si="19" ref="B181:B216">pdeBulstat</f>
        <v>130175000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149774.48084542</v>
      </c>
    </row>
    <row r="182" spans="1:8" ht="15.75">
      <c r="A182" s="99" t="str">
        <f t="shared" si="18"/>
        <v>СОФИЙСКА ВОДА АД</v>
      </c>
      <c r="B182" s="99" t="str">
        <f t="shared" si="19"/>
        <v>130175000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0</v>
      </c>
    </row>
    <row r="183" spans="1:8" ht="15.75">
      <c r="A183" s="99" t="str">
        <f t="shared" si="18"/>
        <v>СОФИЙСКА ВОДА АД</v>
      </c>
      <c r="B183" s="99" t="str">
        <f t="shared" si="19"/>
        <v>130175000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СОФИЙСКА ВОДА АД</v>
      </c>
      <c r="B184" s="99" t="str">
        <f t="shared" si="19"/>
        <v>130175000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-25627</v>
      </c>
    </row>
    <row r="185" spans="1:8" ht="15.75">
      <c r="A185" s="99" t="str">
        <f t="shared" si="18"/>
        <v>СОФИЙСКА ВОДА АД</v>
      </c>
      <c r="B185" s="99" t="str">
        <f t="shared" si="19"/>
        <v>130175000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-12179.056639999999</v>
      </c>
    </row>
    <row r="186" spans="1:8" ht="15.75">
      <c r="A186" s="99" t="str">
        <f t="shared" si="18"/>
        <v>СОФИЙСКА ВОДА АД</v>
      </c>
      <c r="B186" s="99" t="str">
        <f t="shared" si="19"/>
        <v>130175000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-3749.9157300000006</v>
      </c>
    </row>
    <row r="187" spans="1:8" ht="15.75">
      <c r="A187" s="99" t="str">
        <f t="shared" si="18"/>
        <v>СОФИЙСКА ВОДА АД</v>
      </c>
      <c r="B187" s="99" t="str">
        <f t="shared" si="19"/>
        <v>130175000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СОФИЙСКА ВОДА АД</v>
      </c>
      <c r="B188" s="99" t="str">
        <f t="shared" si="19"/>
        <v>130175000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СОФИЙСКА ВОДА АД</v>
      </c>
      <c r="B189" s="99" t="str">
        <f t="shared" si="19"/>
        <v>130175000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СОФИЙСКА ВОДА АД</v>
      </c>
      <c r="B190" s="99" t="str">
        <f t="shared" si="19"/>
        <v>130175000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-51835.20836200001</v>
      </c>
    </row>
    <row r="191" spans="1:8" ht="15.75">
      <c r="A191" s="99" t="str">
        <f t="shared" si="18"/>
        <v>СОФИЙСКА ВОДА АД</v>
      </c>
      <c r="B191" s="99" t="str">
        <f t="shared" si="19"/>
        <v>130175000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56383.300113419995</v>
      </c>
    </row>
    <row r="192" spans="1:8" ht="15.75">
      <c r="A192" s="99" t="str">
        <f t="shared" si="18"/>
        <v>СОФИЙСКА ВОДА АД</v>
      </c>
      <c r="B192" s="99" t="str">
        <f t="shared" si="19"/>
        <v>130175000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-40540.725505999995</v>
      </c>
    </row>
    <row r="193" spans="1:8" ht="15.75">
      <c r="A193" s="99" t="str">
        <f t="shared" si="18"/>
        <v>СОФИЙСКА ВОДА АД</v>
      </c>
      <c r="B193" s="99" t="str">
        <f t="shared" si="19"/>
        <v>130175000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СОФИЙСКА ВОДА АД</v>
      </c>
      <c r="B194" s="99" t="str">
        <f t="shared" si="19"/>
        <v>130175000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СОФИЙСКА ВОДА АД</v>
      </c>
      <c r="B195" s="99" t="str">
        <f t="shared" si="19"/>
        <v>130175000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СОФИЙСКА ВОДА АД</v>
      </c>
      <c r="B196" s="99" t="str">
        <f t="shared" si="19"/>
        <v>130175000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СОФИЙСКА ВОДА АД</v>
      </c>
      <c r="B197" s="99" t="str">
        <f t="shared" si="19"/>
        <v>130175000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СОФИЙСКА ВОДА АД</v>
      </c>
      <c r="B198" s="99" t="str">
        <f t="shared" si="19"/>
        <v>130175000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СОФИЙСКА ВОДА АД</v>
      </c>
      <c r="B199" s="99" t="str">
        <f t="shared" si="19"/>
        <v>130175000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СОФИЙСКА ВОДА АД</v>
      </c>
      <c r="B200" s="99" t="str">
        <f t="shared" si="19"/>
        <v>130175000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СОФИЙСКА ВОДА АД</v>
      </c>
      <c r="B201" s="99" t="str">
        <f t="shared" si="19"/>
        <v>130175000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СОФИЙСКА ВОДА АД</v>
      </c>
      <c r="B202" s="99" t="str">
        <f t="shared" si="19"/>
        <v>130175000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-40540.725505999995</v>
      </c>
    </row>
    <row r="203" spans="1:8" ht="15.75">
      <c r="A203" s="99" t="str">
        <f t="shared" si="18"/>
        <v>СОФИЙСКА ВОДА АД</v>
      </c>
      <c r="B203" s="99" t="str">
        <f t="shared" si="19"/>
        <v>130175000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СОФИЙСКА ВОДА АД</v>
      </c>
      <c r="B204" s="99" t="str">
        <f t="shared" si="19"/>
        <v>130175000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СОФИЙСКА ВОДА АД</v>
      </c>
      <c r="B205" s="99" t="str">
        <f t="shared" si="19"/>
        <v>130175000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СОФИЙСКА ВОДА АД</v>
      </c>
      <c r="B206" s="99" t="str">
        <f t="shared" si="19"/>
        <v>130175000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-9063.316219999999</v>
      </c>
    </row>
    <row r="207" spans="1:8" ht="15.75">
      <c r="A207" s="99" t="str">
        <f t="shared" si="18"/>
        <v>СОФИЙСКА ВОДА АД</v>
      </c>
      <c r="B207" s="99" t="str">
        <f t="shared" si="19"/>
        <v>130175000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-1700.9616199999996</v>
      </c>
    </row>
    <row r="208" spans="1:8" ht="15.75">
      <c r="A208" s="99" t="str">
        <f t="shared" si="18"/>
        <v>СОФИЙСКА ВОДА АД</v>
      </c>
      <c r="B208" s="99" t="str">
        <f t="shared" si="19"/>
        <v>130175000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-4735.05447</v>
      </c>
    </row>
    <row r="209" spans="1:8" ht="15.75">
      <c r="A209" s="99" t="str">
        <f t="shared" si="18"/>
        <v>СОФИЙСКА ВОДА АД</v>
      </c>
      <c r="B209" s="99" t="str">
        <f t="shared" si="19"/>
        <v>130175000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СОФИЙСКА ВОДА АД</v>
      </c>
      <c r="B210" s="99" t="str">
        <f t="shared" si="19"/>
        <v>130175000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150.98413</v>
      </c>
    </row>
    <row r="211" spans="1:8" ht="15.75">
      <c r="A211" s="99" t="str">
        <f t="shared" si="18"/>
        <v>СОФИЙСКА ВОДА АД</v>
      </c>
      <c r="B211" s="99" t="str">
        <f t="shared" si="19"/>
        <v>130175000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-15348.348179999997</v>
      </c>
    </row>
    <row r="212" spans="1:8" ht="15.75">
      <c r="A212" s="99" t="str">
        <f t="shared" si="18"/>
        <v>СОФИЙСКА ВОДА АД</v>
      </c>
      <c r="B212" s="99" t="str">
        <f t="shared" si="19"/>
        <v>130175000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494.2264274200061</v>
      </c>
    </row>
    <row r="213" spans="1:8" ht="15.75">
      <c r="A213" s="99" t="str">
        <f t="shared" si="18"/>
        <v>СОФИЙСКА ВОДА АД</v>
      </c>
      <c r="B213" s="99" t="str">
        <f t="shared" si="19"/>
        <v>130175000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17002</v>
      </c>
    </row>
    <row r="214" spans="1:8" ht="15.75">
      <c r="A214" s="99" t="str">
        <f t="shared" si="18"/>
        <v>СОФИЙСКА ВОДА АД</v>
      </c>
      <c r="B214" s="99" t="str">
        <f t="shared" si="19"/>
        <v>130175000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17496.226427420006</v>
      </c>
    </row>
    <row r="215" spans="1:8" ht="15.75">
      <c r="A215" s="99" t="str">
        <f t="shared" si="18"/>
        <v>СОФИЙСКА ВОДА АД</v>
      </c>
      <c r="B215" s="99" t="str">
        <f t="shared" si="19"/>
        <v>130175000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17496.226427420006</v>
      </c>
    </row>
    <row r="216" spans="1:8" ht="15.75">
      <c r="A216" s="99" t="str">
        <f t="shared" si="18"/>
        <v>СОФИЙСКА ВОДА АД</v>
      </c>
      <c r="B216" s="99" t="str">
        <f t="shared" si="19"/>
        <v>130175000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225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СОФИЙСКА ВОДА АД</v>
      </c>
      <c r="B218" s="99" t="str">
        <f aca="true" t="shared" si="22" ref="B218:B281">pdeBulstat</f>
        <v>130175000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8884</v>
      </c>
    </row>
    <row r="219" spans="1:8" ht="15.75">
      <c r="A219" s="99" t="str">
        <f t="shared" si="21"/>
        <v>СОФИЙСКА ВОДА АД</v>
      </c>
      <c r="B219" s="99" t="str">
        <f t="shared" si="22"/>
        <v>130175000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СОФИЙСКА ВОДА АД</v>
      </c>
      <c r="B220" s="99" t="str">
        <f t="shared" si="22"/>
        <v>130175000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СОФИЙСКА ВОДА АД</v>
      </c>
      <c r="B221" s="99" t="str">
        <f t="shared" si="22"/>
        <v>130175000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СОФИЙСКА ВОДА АД</v>
      </c>
      <c r="B222" s="99" t="str">
        <f t="shared" si="22"/>
        <v>130175000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8884</v>
      </c>
    </row>
    <row r="223" spans="1:8" ht="15.75">
      <c r="A223" s="99" t="str">
        <f t="shared" si="21"/>
        <v>СОФИЙСКА ВОДА АД</v>
      </c>
      <c r="B223" s="99" t="str">
        <f t="shared" si="22"/>
        <v>130175000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СОФИЙСКА ВОДА АД</v>
      </c>
      <c r="B224" s="99" t="str">
        <f t="shared" si="22"/>
        <v>130175000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СОФИЙСКА ВОДА АД</v>
      </c>
      <c r="B225" s="99" t="str">
        <f t="shared" si="22"/>
        <v>130175000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СОФИЙСКА ВОДА АД</v>
      </c>
      <c r="B226" s="99" t="str">
        <f t="shared" si="22"/>
        <v>130175000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СОФИЙСКА ВОДА АД</v>
      </c>
      <c r="B227" s="99" t="str">
        <f t="shared" si="22"/>
        <v>130175000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СОФИЙСКА ВОДА АД</v>
      </c>
      <c r="B228" s="99" t="str">
        <f t="shared" si="22"/>
        <v>130175000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СОФИЙСКА ВОДА АД</v>
      </c>
      <c r="B229" s="99" t="str">
        <f t="shared" si="22"/>
        <v>130175000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СОФИЙСКА ВОДА АД</v>
      </c>
      <c r="B230" s="99" t="str">
        <f t="shared" si="22"/>
        <v>130175000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СОФИЙСКА ВОДА АД</v>
      </c>
      <c r="B231" s="99" t="str">
        <f t="shared" si="22"/>
        <v>130175000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СОФИЙСКА ВОДА АД</v>
      </c>
      <c r="B232" s="99" t="str">
        <f t="shared" si="22"/>
        <v>130175000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СОФИЙСКА ВОДА АД</v>
      </c>
      <c r="B233" s="99" t="str">
        <f t="shared" si="22"/>
        <v>130175000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СОФИЙСКА ВОДА АД</v>
      </c>
      <c r="B234" s="99" t="str">
        <f t="shared" si="22"/>
        <v>130175000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СОФИЙСКА ВОДА АД</v>
      </c>
      <c r="B235" s="99" t="str">
        <f t="shared" si="22"/>
        <v>130175000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СОФИЙСКА ВОДА АД</v>
      </c>
      <c r="B236" s="99" t="str">
        <f t="shared" si="22"/>
        <v>130175000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8884</v>
      </c>
    </row>
    <row r="237" spans="1:8" ht="15.75">
      <c r="A237" s="99" t="str">
        <f t="shared" si="21"/>
        <v>СОФИЙСКА ВОДА АД</v>
      </c>
      <c r="B237" s="99" t="str">
        <f t="shared" si="22"/>
        <v>130175000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СОФИЙСКА ВОДА АД</v>
      </c>
      <c r="B238" s="99" t="str">
        <f t="shared" si="22"/>
        <v>130175000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СОФИЙСКА ВОДА АД</v>
      </c>
      <c r="B239" s="99" t="str">
        <f t="shared" si="22"/>
        <v>130175000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8884</v>
      </c>
    </row>
    <row r="240" spans="1:8" ht="15.75">
      <c r="A240" s="99" t="str">
        <f t="shared" si="21"/>
        <v>СОФИЙСКА ВОДА АД</v>
      </c>
      <c r="B240" s="99" t="str">
        <f t="shared" si="22"/>
        <v>130175000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СОФИЙСКА ВОДА АД</v>
      </c>
      <c r="B241" s="99" t="str">
        <f t="shared" si="22"/>
        <v>130175000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СОФИЙСКА ВОДА АД</v>
      </c>
      <c r="B242" s="99" t="str">
        <f t="shared" si="22"/>
        <v>130175000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СОФИЙСКА ВОДА АД</v>
      </c>
      <c r="B243" s="99" t="str">
        <f t="shared" si="22"/>
        <v>130175000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СОФИЙСКА ВОДА АД</v>
      </c>
      <c r="B244" s="99" t="str">
        <f t="shared" si="22"/>
        <v>130175000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СОФИЙСКА ВОДА АД</v>
      </c>
      <c r="B245" s="99" t="str">
        <f t="shared" si="22"/>
        <v>130175000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СОФИЙСКА ВОДА АД</v>
      </c>
      <c r="B246" s="99" t="str">
        <f t="shared" si="22"/>
        <v>130175000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СОФИЙСКА ВОДА АД</v>
      </c>
      <c r="B247" s="99" t="str">
        <f t="shared" si="22"/>
        <v>130175000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СОФИЙСКА ВОДА АД</v>
      </c>
      <c r="B248" s="99" t="str">
        <f t="shared" si="22"/>
        <v>130175000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СОФИЙСКА ВОДА АД</v>
      </c>
      <c r="B249" s="99" t="str">
        <f t="shared" si="22"/>
        <v>130175000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СОФИЙСКА ВОДА АД</v>
      </c>
      <c r="B250" s="99" t="str">
        <f t="shared" si="22"/>
        <v>130175000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СОФИЙСКА ВОДА АД</v>
      </c>
      <c r="B251" s="99" t="str">
        <f t="shared" si="22"/>
        <v>130175000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СОФИЙСКА ВОДА АД</v>
      </c>
      <c r="B252" s="99" t="str">
        <f t="shared" si="22"/>
        <v>130175000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СОФИЙСКА ВОДА АД</v>
      </c>
      <c r="B253" s="99" t="str">
        <f t="shared" si="22"/>
        <v>130175000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СОФИЙСКА ВОДА АД</v>
      </c>
      <c r="B254" s="99" t="str">
        <f t="shared" si="22"/>
        <v>130175000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СОФИЙСКА ВОДА АД</v>
      </c>
      <c r="B255" s="99" t="str">
        <f t="shared" si="22"/>
        <v>130175000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СОФИЙСКА ВОДА АД</v>
      </c>
      <c r="B256" s="99" t="str">
        <f t="shared" si="22"/>
        <v>130175000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СОФИЙСКА ВОДА АД</v>
      </c>
      <c r="B257" s="99" t="str">
        <f t="shared" si="22"/>
        <v>130175000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СОФИЙСКА ВОДА АД</v>
      </c>
      <c r="B258" s="99" t="str">
        <f t="shared" si="22"/>
        <v>130175000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СОФИЙСКА ВОДА АД</v>
      </c>
      <c r="B259" s="99" t="str">
        <f t="shared" si="22"/>
        <v>130175000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СОФИЙСКА ВОДА АД</v>
      </c>
      <c r="B260" s="99" t="str">
        <f t="shared" si="22"/>
        <v>130175000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СОФИЙСКА ВОДА АД</v>
      </c>
      <c r="B261" s="99" t="str">
        <f t="shared" si="22"/>
        <v>130175000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СОФИЙСКА ВОДА АД</v>
      </c>
      <c r="B262" s="99" t="str">
        <f t="shared" si="22"/>
        <v>130175000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-222</v>
      </c>
    </row>
    <row r="263" spans="1:8" ht="15.75">
      <c r="A263" s="99" t="str">
        <f t="shared" si="21"/>
        <v>СОФИЙСКА ВОДА АД</v>
      </c>
      <c r="B263" s="99" t="str">
        <f t="shared" si="22"/>
        <v>130175000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СОФИЙСКА ВОДА АД</v>
      </c>
      <c r="B264" s="99" t="str">
        <f t="shared" si="22"/>
        <v>130175000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СОФИЙСКА ВОДА АД</v>
      </c>
      <c r="B265" s="99" t="str">
        <f t="shared" si="22"/>
        <v>130175000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СОФИЙСКА ВОДА АД</v>
      </c>
      <c r="B266" s="99" t="str">
        <f t="shared" si="22"/>
        <v>130175000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-222</v>
      </c>
    </row>
    <row r="267" spans="1:8" ht="15.75">
      <c r="A267" s="99" t="str">
        <f t="shared" si="21"/>
        <v>СОФИЙСКА ВОДА АД</v>
      </c>
      <c r="B267" s="99" t="str">
        <f t="shared" si="22"/>
        <v>130175000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СОФИЙСКА ВОДА АД</v>
      </c>
      <c r="B268" s="99" t="str">
        <f t="shared" si="22"/>
        <v>130175000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СОФИЙСКА ВОДА АД</v>
      </c>
      <c r="B269" s="99" t="str">
        <f t="shared" si="22"/>
        <v>130175000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СОФИЙСКА ВОДА АД</v>
      </c>
      <c r="B270" s="99" t="str">
        <f t="shared" si="22"/>
        <v>130175000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СОФИЙСКА ВОДА АД</v>
      </c>
      <c r="B271" s="99" t="str">
        <f t="shared" si="22"/>
        <v>130175000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СОФИЙСКА ВОДА АД</v>
      </c>
      <c r="B272" s="99" t="str">
        <f t="shared" si="22"/>
        <v>130175000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СОФИЙСКА ВОДА АД</v>
      </c>
      <c r="B273" s="99" t="str">
        <f t="shared" si="22"/>
        <v>130175000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СОФИЙСКА ВОДА АД</v>
      </c>
      <c r="B274" s="99" t="str">
        <f t="shared" si="22"/>
        <v>130175000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СОФИЙСКА ВОДА АД</v>
      </c>
      <c r="B275" s="99" t="str">
        <f t="shared" si="22"/>
        <v>130175000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-91</v>
      </c>
    </row>
    <row r="276" spans="1:8" ht="15.75">
      <c r="A276" s="99" t="str">
        <f t="shared" si="21"/>
        <v>СОФИЙСКА ВОДА АД</v>
      </c>
      <c r="B276" s="99" t="str">
        <f t="shared" si="22"/>
        <v>130175000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-91</v>
      </c>
    </row>
    <row r="277" spans="1:8" ht="15.75">
      <c r="A277" s="99" t="str">
        <f t="shared" si="21"/>
        <v>СОФИЙСКА ВОДА АД</v>
      </c>
      <c r="B277" s="99" t="str">
        <f t="shared" si="22"/>
        <v>130175000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СОФИЙСКА ВОДА АД</v>
      </c>
      <c r="B278" s="99" t="str">
        <f t="shared" si="22"/>
        <v>130175000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СОФИЙСКА ВОДА АД</v>
      </c>
      <c r="B279" s="99" t="str">
        <f t="shared" si="22"/>
        <v>130175000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СОФИЙСКА ВОДА АД</v>
      </c>
      <c r="B280" s="99" t="str">
        <f t="shared" si="22"/>
        <v>130175000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-313</v>
      </c>
    </row>
    <row r="281" spans="1:8" ht="15.75">
      <c r="A281" s="99" t="str">
        <f t="shared" si="21"/>
        <v>СОФИЙСКА ВОДА АД</v>
      </c>
      <c r="B281" s="99" t="str">
        <f t="shared" si="22"/>
        <v>130175000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СОФИЙСКА ВОДА АД</v>
      </c>
      <c r="B282" s="99" t="str">
        <f aca="true" t="shared" si="25" ref="B282:B345">pdeBulstat</f>
        <v>130175000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СОФИЙСКА ВОДА АД</v>
      </c>
      <c r="B283" s="99" t="str">
        <f t="shared" si="25"/>
        <v>130175000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-313</v>
      </c>
    </row>
    <row r="284" spans="1:8" ht="15.75">
      <c r="A284" s="99" t="str">
        <f t="shared" si="24"/>
        <v>СОФИЙСКА ВОДА АД</v>
      </c>
      <c r="B284" s="99" t="str">
        <f t="shared" si="25"/>
        <v>130175000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10774</v>
      </c>
    </row>
    <row r="285" spans="1:8" ht="15.75">
      <c r="A285" s="99" t="str">
        <f t="shared" si="24"/>
        <v>СОФИЙСКА ВОДА АД</v>
      </c>
      <c r="B285" s="99" t="str">
        <f t="shared" si="25"/>
        <v>130175000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СОФИЙСКА ВОДА АД</v>
      </c>
      <c r="B286" s="99" t="str">
        <f t="shared" si="25"/>
        <v>130175000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СОФИЙСКА ВОДА АД</v>
      </c>
      <c r="B287" s="99" t="str">
        <f t="shared" si="25"/>
        <v>130175000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СОФИЙСКА ВОДА АД</v>
      </c>
      <c r="B288" s="99" t="str">
        <f t="shared" si="25"/>
        <v>130175000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10774</v>
      </c>
    </row>
    <row r="289" spans="1:8" ht="15.75">
      <c r="A289" s="99" t="str">
        <f t="shared" si="24"/>
        <v>СОФИЙСКА ВОДА АД</v>
      </c>
      <c r="B289" s="99" t="str">
        <f t="shared" si="25"/>
        <v>130175000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СОФИЙСКА ВОДА АД</v>
      </c>
      <c r="B290" s="99" t="str">
        <f t="shared" si="25"/>
        <v>130175000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СОФИЙСКА ВОДА АД</v>
      </c>
      <c r="B291" s="99" t="str">
        <f t="shared" si="25"/>
        <v>130175000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СОФИЙСКА ВОДА АД</v>
      </c>
      <c r="B292" s="99" t="str">
        <f t="shared" si="25"/>
        <v>130175000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СОФИЙСКА ВОДА АД</v>
      </c>
      <c r="B293" s="99" t="str">
        <f t="shared" si="25"/>
        <v>130175000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СОФИЙСКА ВОДА АД</v>
      </c>
      <c r="B294" s="99" t="str">
        <f t="shared" si="25"/>
        <v>130175000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СОФИЙСКА ВОДА АД</v>
      </c>
      <c r="B295" s="99" t="str">
        <f t="shared" si="25"/>
        <v>130175000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СОФИЙСКА ВОДА АД</v>
      </c>
      <c r="B296" s="99" t="str">
        <f t="shared" si="25"/>
        <v>130175000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СОФИЙСКА ВОДА АД</v>
      </c>
      <c r="B297" s="99" t="str">
        <f t="shared" si="25"/>
        <v>130175000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СОФИЙСКА ВОДА АД</v>
      </c>
      <c r="B298" s="99" t="str">
        <f t="shared" si="25"/>
        <v>130175000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СОФИЙСКА ВОДА АД</v>
      </c>
      <c r="B299" s="99" t="str">
        <f t="shared" si="25"/>
        <v>130175000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СОФИЙСКА ВОДА АД</v>
      </c>
      <c r="B300" s="99" t="str">
        <f t="shared" si="25"/>
        <v>130175000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СОФИЙСКА ВОДА АД</v>
      </c>
      <c r="B301" s="99" t="str">
        <f t="shared" si="25"/>
        <v>130175000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СОФИЙСКА ВОДА АД</v>
      </c>
      <c r="B302" s="99" t="str">
        <f t="shared" si="25"/>
        <v>130175000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10774</v>
      </c>
    </row>
    <row r="303" spans="1:8" ht="15.75">
      <c r="A303" s="99" t="str">
        <f t="shared" si="24"/>
        <v>СОФИЙСКА ВОДА АД</v>
      </c>
      <c r="B303" s="99" t="str">
        <f t="shared" si="25"/>
        <v>130175000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СОФИЙСКА ВОДА АД</v>
      </c>
      <c r="B304" s="99" t="str">
        <f t="shared" si="25"/>
        <v>130175000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СОФИЙСКА ВОДА АД</v>
      </c>
      <c r="B305" s="99" t="str">
        <f t="shared" si="25"/>
        <v>130175000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10774</v>
      </c>
    </row>
    <row r="306" spans="1:8" ht="15.75">
      <c r="A306" s="99" t="str">
        <f t="shared" si="24"/>
        <v>СОФИЙСКА ВОДА АД</v>
      </c>
      <c r="B306" s="99" t="str">
        <f t="shared" si="25"/>
        <v>130175000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СОФИЙСКА ВОДА АД</v>
      </c>
      <c r="B307" s="99" t="str">
        <f t="shared" si="25"/>
        <v>130175000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СОФИЙСКА ВОДА АД</v>
      </c>
      <c r="B308" s="99" t="str">
        <f t="shared" si="25"/>
        <v>130175000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СОФИЙСКА ВОДА АД</v>
      </c>
      <c r="B309" s="99" t="str">
        <f t="shared" si="25"/>
        <v>130175000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СОФИЙСКА ВОДА АД</v>
      </c>
      <c r="B310" s="99" t="str">
        <f t="shared" si="25"/>
        <v>130175000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СОФИЙСКА ВОДА АД</v>
      </c>
      <c r="B311" s="99" t="str">
        <f t="shared" si="25"/>
        <v>130175000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СОФИЙСКА ВОДА АД</v>
      </c>
      <c r="B312" s="99" t="str">
        <f t="shared" si="25"/>
        <v>130175000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СОФИЙСКА ВОДА АД</v>
      </c>
      <c r="B313" s="99" t="str">
        <f t="shared" si="25"/>
        <v>130175000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СОФИЙСКА ВОДА АД</v>
      </c>
      <c r="B314" s="99" t="str">
        <f t="shared" si="25"/>
        <v>130175000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СОФИЙСКА ВОДА АД</v>
      </c>
      <c r="B315" s="99" t="str">
        <f t="shared" si="25"/>
        <v>130175000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СОФИЙСКА ВОДА АД</v>
      </c>
      <c r="B316" s="99" t="str">
        <f t="shared" si="25"/>
        <v>130175000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СОФИЙСКА ВОДА АД</v>
      </c>
      <c r="B317" s="99" t="str">
        <f t="shared" si="25"/>
        <v>130175000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СОФИЙСКА ВОДА АД</v>
      </c>
      <c r="B318" s="99" t="str">
        <f t="shared" si="25"/>
        <v>130175000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СОФИЙСКА ВОДА АД</v>
      </c>
      <c r="B319" s="99" t="str">
        <f t="shared" si="25"/>
        <v>130175000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СОФИЙСКА ВОДА АД</v>
      </c>
      <c r="B320" s="99" t="str">
        <f t="shared" si="25"/>
        <v>130175000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СОФИЙСКА ВОДА АД</v>
      </c>
      <c r="B321" s="99" t="str">
        <f t="shared" si="25"/>
        <v>130175000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СОФИЙСКА ВОДА АД</v>
      </c>
      <c r="B322" s="99" t="str">
        <f t="shared" si="25"/>
        <v>130175000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СОФИЙСКА ВОДА АД</v>
      </c>
      <c r="B323" s="99" t="str">
        <f t="shared" si="25"/>
        <v>130175000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СОФИЙСКА ВОДА АД</v>
      </c>
      <c r="B324" s="99" t="str">
        <f t="shared" si="25"/>
        <v>130175000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СОФИЙСКА ВОДА АД</v>
      </c>
      <c r="B325" s="99" t="str">
        <f t="shared" si="25"/>
        <v>130175000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СОФИЙСКА ВОДА АД</v>
      </c>
      <c r="B326" s="99" t="str">
        <f t="shared" si="25"/>
        <v>130175000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СОФИЙСКА ВОДА АД</v>
      </c>
      <c r="B327" s="99" t="str">
        <f t="shared" si="25"/>
        <v>130175000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СОФИЙСКА ВОДА АД</v>
      </c>
      <c r="B328" s="99" t="str">
        <f t="shared" si="25"/>
        <v>130175000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СОФИЙСКА ВОДА АД</v>
      </c>
      <c r="B329" s="99" t="str">
        <f t="shared" si="25"/>
        <v>130175000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СОФИЙСКА ВОДА АД</v>
      </c>
      <c r="B330" s="99" t="str">
        <f t="shared" si="25"/>
        <v>130175000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СОФИЙСКА ВОДА АД</v>
      </c>
      <c r="B331" s="99" t="str">
        <f t="shared" si="25"/>
        <v>130175000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СОФИЙСКА ВОДА АД</v>
      </c>
      <c r="B332" s="99" t="str">
        <f t="shared" si="25"/>
        <v>130175000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СОФИЙСКА ВОДА АД</v>
      </c>
      <c r="B333" s="99" t="str">
        <f t="shared" si="25"/>
        <v>130175000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СОФИЙСКА ВОДА АД</v>
      </c>
      <c r="B334" s="99" t="str">
        <f t="shared" si="25"/>
        <v>130175000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СОФИЙСКА ВОДА АД</v>
      </c>
      <c r="B335" s="99" t="str">
        <f t="shared" si="25"/>
        <v>130175000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СОФИЙСКА ВОДА АД</v>
      </c>
      <c r="B336" s="99" t="str">
        <f t="shared" si="25"/>
        <v>130175000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СОФИЙСКА ВОДА АД</v>
      </c>
      <c r="B337" s="99" t="str">
        <f t="shared" si="25"/>
        <v>130175000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СОФИЙСКА ВОДА АД</v>
      </c>
      <c r="B338" s="99" t="str">
        <f t="shared" si="25"/>
        <v>130175000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СОФИЙСКА ВОДА АД</v>
      </c>
      <c r="B339" s="99" t="str">
        <f t="shared" si="25"/>
        <v>130175000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СОФИЙСКА ВОДА АД</v>
      </c>
      <c r="B340" s="99" t="str">
        <f t="shared" si="25"/>
        <v>130175000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СОФИЙСКА ВОДА АД</v>
      </c>
      <c r="B341" s="99" t="str">
        <f t="shared" si="25"/>
        <v>130175000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СОФИЙСКА ВОДА АД</v>
      </c>
      <c r="B342" s="99" t="str">
        <f t="shared" si="25"/>
        <v>130175000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СОФИЙСКА ВОДА АД</v>
      </c>
      <c r="B343" s="99" t="str">
        <f t="shared" si="25"/>
        <v>130175000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СОФИЙСКА ВОДА АД</v>
      </c>
      <c r="B344" s="99" t="str">
        <f t="shared" si="25"/>
        <v>130175000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СОФИЙСКА ВОДА АД</v>
      </c>
      <c r="B345" s="99" t="str">
        <f t="shared" si="25"/>
        <v>130175000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СОФИЙСКА ВОДА АД</v>
      </c>
      <c r="B346" s="99" t="str">
        <f aca="true" t="shared" si="28" ref="B346:B409">pdeBulstat</f>
        <v>130175000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СОФИЙСКА ВОДА АД</v>
      </c>
      <c r="B347" s="99" t="str">
        <f t="shared" si="28"/>
        <v>130175000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СОФИЙСКА ВОДА АД</v>
      </c>
      <c r="B348" s="99" t="str">
        <f t="shared" si="28"/>
        <v>130175000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СОФИЙСКА ВОДА АД</v>
      </c>
      <c r="B349" s="99" t="str">
        <f t="shared" si="28"/>
        <v>130175000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СОФИЙСКА ВОДА АД</v>
      </c>
      <c r="B350" s="99" t="str">
        <f t="shared" si="28"/>
        <v>130175000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161032</v>
      </c>
    </row>
    <row r="351" spans="1:8" ht="15.75">
      <c r="A351" s="99" t="str">
        <f t="shared" si="27"/>
        <v>СОФИЙСКА ВОДА АД</v>
      </c>
      <c r="B351" s="99" t="str">
        <f t="shared" si="28"/>
        <v>130175000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СОФИЙСКА ВОДА АД</v>
      </c>
      <c r="B352" s="99" t="str">
        <f t="shared" si="28"/>
        <v>130175000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СОФИЙСКА ВОДА АД</v>
      </c>
      <c r="B353" s="99" t="str">
        <f t="shared" si="28"/>
        <v>130175000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СОФИЙСКА ВОДА АД</v>
      </c>
      <c r="B354" s="99" t="str">
        <f t="shared" si="28"/>
        <v>130175000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161032</v>
      </c>
    </row>
    <row r="355" spans="1:8" ht="15.75">
      <c r="A355" s="99" t="str">
        <f t="shared" si="27"/>
        <v>СОФИЙСКА ВОДА АД</v>
      </c>
      <c r="B355" s="99" t="str">
        <f t="shared" si="28"/>
        <v>130175000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25097</v>
      </c>
    </row>
    <row r="356" spans="1:8" ht="15.75">
      <c r="A356" s="99" t="str">
        <f t="shared" si="27"/>
        <v>СОФИЙСКА ВОДА АД</v>
      </c>
      <c r="B356" s="99" t="str">
        <f t="shared" si="28"/>
        <v>130175000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СОФИЙСКА ВОДА АД</v>
      </c>
      <c r="B357" s="99" t="str">
        <f t="shared" si="28"/>
        <v>130175000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СОФИЙСКА ВОДА АД</v>
      </c>
      <c r="B358" s="99" t="str">
        <f t="shared" si="28"/>
        <v>130175000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СОФИЙСКА ВОДА АД</v>
      </c>
      <c r="B359" s="99" t="str">
        <f t="shared" si="28"/>
        <v>130175000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СОФИЙСКА ВОДА АД</v>
      </c>
      <c r="B360" s="99" t="str">
        <f t="shared" si="28"/>
        <v>130175000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СОФИЙСКА ВОДА АД</v>
      </c>
      <c r="B361" s="99" t="str">
        <f t="shared" si="28"/>
        <v>130175000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СОФИЙСКА ВОДА АД</v>
      </c>
      <c r="B362" s="99" t="str">
        <f t="shared" si="28"/>
        <v>130175000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СОФИЙСКА ВОДА АД</v>
      </c>
      <c r="B363" s="99" t="str">
        <f t="shared" si="28"/>
        <v>130175000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СОФИЙСКА ВОДА АД</v>
      </c>
      <c r="B364" s="99" t="str">
        <f t="shared" si="28"/>
        <v>130175000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СОФИЙСКА ВОДА АД</v>
      </c>
      <c r="B365" s="99" t="str">
        <f t="shared" si="28"/>
        <v>130175000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СОФИЙСКА ВОДА АД</v>
      </c>
      <c r="B366" s="99" t="str">
        <f t="shared" si="28"/>
        <v>130175000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СОФИЙСКА ВОДА АД</v>
      </c>
      <c r="B367" s="99" t="str">
        <f t="shared" si="28"/>
        <v>130175000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СОФИЙСКА ВОДА АД</v>
      </c>
      <c r="B368" s="99" t="str">
        <f t="shared" si="28"/>
        <v>130175000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186129</v>
      </c>
    </row>
    <row r="369" spans="1:8" ht="15.75">
      <c r="A369" s="99" t="str">
        <f t="shared" si="27"/>
        <v>СОФИЙСКА ВОДА АД</v>
      </c>
      <c r="B369" s="99" t="str">
        <f t="shared" si="28"/>
        <v>130175000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СОФИЙСКА ВОДА АД</v>
      </c>
      <c r="B370" s="99" t="str">
        <f t="shared" si="28"/>
        <v>130175000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СОФИЙСКА ВОДА АД</v>
      </c>
      <c r="B371" s="99" t="str">
        <f t="shared" si="28"/>
        <v>130175000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186129</v>
      </c>
    </row>
    <row r="372" spans="1:8" ht="15.75">
      <c r="A372" s="99" t="str">
        <f t="shared" si="27"/>
        <v>СОФИЙСКА ВОДА АД</v>
      </c>
      <c r="B372" s="99" t="str">
        <f t="shared" si="28"/>
        <v>130175000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СОФИЙСКА ВОДА АД</v>
      </c>
      <c r="B373" s="99" t="str">
        <f t="shared" si="28"/>
        <v>130175000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СОФИЙСКА ВОДА АД</v>
      </c>
      <c r="B374" s="99" t="str">
        <f t="shared" si="28"/>
        <v>130175000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СОФИЙСКА ВОДА АД</v>
      </c>
      <c r="B375" s="99" t="str">
        <f t="shared" si="28"/>
        <v>130175000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СОФИЙСКА ВОДА АД</v>
      </c>
      <c r="B376" s="99" t="str">
        <f t="shared" si="28"/>
        <v>130175000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СОФИЙСКА ВОДА АД</v>
      </c>
      <c r="B377" s="99" t="str">
        <f t="shared" si="28"/>
        <v>130175000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СОФИЙСКА ВОДА АД</v>
      </c>
      <c r="B378" s="99" t="str">
        <f t="shared" si="28"/>
        <v>130175000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СОФИЙСКА ВОДА АД</v>
      </c>
      <c r="B379" s="99" t="str">
        <f t="shared" si="28"/>
        <v>130175000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СОФИЙСКА ВОДА АД</v>
      </c>
      <c r="B380" s="99" t="str">
        <f t="shared" si="28"/>
        <v>130175000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СОФИЙСКА ВОДА АД</v>
      </c>
      <c r="B381" s="99" t="str">
        <f t="shared" si="28"/>
        <v>130175000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СОФИЙСКА ВОДА АД</v>
      </c>
      <c r="B382" s="99" t="str">
        <f t="shared" si="28"/>
        <v>130175000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СОФИЙСКА ВОДА АД</v>
      </c>
      <c r="B383" s="99" t="str">
        <f t="shared" si="28"/>
        <v>130175000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СОФИЙСКА ВОДА АД</v>
      </c>
      <c r="B384" s="99" t="str">
        <f t="shared" si="28"/>
        <v>130175000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СОФИЙСКА ВОДА АД</v>
      </c>
      <c r="B385" s="99" t="str">
        <f t="shared" si="28"/>
        <v>130175000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СОФИЙСКА ВОДА АД</v>
      </c>
      <c r="B386" s="99" t="str">
        <f t="shared" si="28"/>
        <v>130175000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СОФИЙСКА ВОДА АД</v>
      </c>
      <c r="B387" s="99" t="str">
        <f t="shared" si="28"/>
        <v>130175000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СОФИЙСКА ВОДА АД</v>
      </c>
      <c r="B388" s="99" t="str">
        <f t="shared" si="28"/>
        <v>130175000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СОФИЙСКА ВОДА АД</v>
      </c>
      <c r="B389" s="99" t="str">
        <f t="shared" si="28"/>
        <v>130175000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СОФИЙСКА ВОДА АД</v>
      </c>
      <c r="B390" s="99" t="str">
        <f t="shared" si="28"/>
        <v>130175000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СОФИЙСКА ВОДА АД</v>
      </c>
      <c r="B391" s="99" t="str">
        <f t="shared" si="28"/>
        <v>130175000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СОФИЙСКА ВОДА АД</v>
      </c>
      <c r="B392" s="99" t="str">
        <f t="shared" si="28"/>
        <v>130175000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СОФИЙСКА ВОДА АД</v>
      </c>
      <c r="B393" s="99" t="str">
        <f t="shared" si="28"/>
        <v>130175000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СОФИЙСКА ВОДА АД</v>
      </c>
      <c r="B394" s="99" t="str">
        <f t="shared" si="28"/>
        <v>130175000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СОФИЙСКА ВОДА АД</v>
      </c>
      <c r="B395" s="99" t="str">
        <f t="shared" si="28"/>
        <v>130175000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СОФИЙСКА ВОДА АД</v>
      </c>
      <c r="B396" s="99" t="str">
        <f t="shared" si="28"/>
        <v>130175000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СОФИЙСКА ВОДА АД</v>
      </c>
      <c r="B397" s="99" t="str">
        <f t="shared" si="28"/>
        <v>130175000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СОФИЙСКА ВОДА АД</v>
      </c>
      <c r="B398" s="99" t="str">
        <f t="shared" si="28"/>
        <v>130175000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СОФИЙСКА ВОДА АД</v>
      </c>
      <c r="B399" s="99" t="str">
        <f t="shared" si="28"/>
        <v>130175000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СОФИЙСКА ВОДА АД</v>
      </c>
      <c r="B400" s="99" t="str">
        <f t="shared" si="28"/>
        <v>130175000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СОФИЙСКА ВОДА АД</v>
      </c>
      <c r="B401" s="99" t="str">
        <f t="shared" si="28"/>
        <v>130175000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СОФИЙСКА ВОДА АД</v>
      </c>
      <c r="B402" s="99" t="str">
        <f t="shared" si="28"/>
        <v>130175000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СОФИЙСКА ВОДА АД</v>
      </c>
      <c r="B403" s="99" t="str">
        <f t="shared" si="28"/>
        <v>130175000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СОФИЙСКА ВОДА АД</v>
      </c>
      <c r="B404" s="99" t="str">
        <f t="shared" si="28"/>
        <v>130175000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СОФИЙСКА ВОДА АД</v>
      </c>
      <c r="B405" s="99" t="str">
        <f t="shared" si="28"/>
        <v>130175000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СОФИЙСКА ВОДА АД</v>
      </c>
      <c r="B406" s="99" t="str">
        <f t="shared" si="28"/>
        <v>130175000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СОФИЙСКА ВОДА АД</v>
      </c>
      <c r="B407" s="99" t="str">
        <f t="shared" si="28"/>
        <v>130175000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СОФИЙСКА ВОДА АД</v>
      </c>
      <c r="B408" s="99" t="str">
        <f t="shared" si="28"/>
        <v>130175000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СОФИЙСКА ВОДА АД</v>
      </c>
      <c r="B409" s="99" t="str">
        <f t="shared" si="28"/>
        <v>130175000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СОФИЙСКА ВОДА АД</v>
      </c>
      <c r="B410" s="99" t="str">
        <f aca="true" t="shared" si="31" ref="B410:B459">pdeBulstat</f>
        <v>130175000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СОФИЙСКА ВОДА АД</v>
      </c>
      <c r="B411" s="99" t="str">
        <f t="shared" si="31"/>
        <v>130175000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СОФИЙСКА ВОДА АД</v>
      </c>
      <c r="B412" s="99" t="str">
        <f t="shared" si="31"/>
        <v>130175000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СОФИЙСКА ВОДА АД</v>
      </c>
      <c r="B413" s="99" t="str">
        <f t="shared" si="31"/>
        <v>130175000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СОФИЙСКА ВОДА АД</v>
      </c>
      <c r="B414" s="99" t="str">
        <f t="shared" si="31"/>
        <v>130175000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СОФИЙСКА ВОДА АД</v>
      </c>
      <c r="B415" s="99" t="str">
        <f t="shared" si="31"/>
        <v>130175000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СОФИЙСКА ВОДА АД</v>
      </c>
      <c r="B416" s="99" t="str">
        <f t="shared" si="31"/>
        <v>130175000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180468</v>
      </c>
    </row>
    <row r="417" spans="1:8" ht="15.75">
      <c r="A417" s="99" t="str">
        <f t="shared" si="30"/>
        <v>СОФИЙСКА ВОДА АД</v>
      </c>
      <c r="B417" s="99" t="str">
        <f t="shared" si="31"/>
        <v>130175000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СОФИЙСКА ВОДА АД</v>
      </c>
      <c r="B418" s="99" t="str">
        <f t="shared" si="31"/>
        <v>130175000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СОФИЙСКА ВОДА АД</v>
      </c>
      <c r="B419" s="99" t="str">
        <f t="shared" si="31"/>
        <v>130175000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СОФИЙСКА ВОДА АД</v>
      </c>
      <c r="B420" s="99" t="str">
        <f t="shared" si="31"/>
        <v>130175000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180468</v>
      </c>
    </row>
    <row r="421" spans="1:8" ht="15.75">
      <c r="A421" s="99" t="str">
        <f t="shared" si="30"/>
        <v>СОФИЙСКА ВОДА АД</v>
      </c>
      <c r="B421" s="99" t="str">
        <f t="shared" si="31"/>
        <v>130175000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25097</v>
      </c>
    </row>
    <row r="422" spans="1:8" ht="15.75">
      <c r="A422" s="99" t="str">
        <f t="shared" si="30"/>
        <v>СОФИЙСКА ВОДА АД</v>
      </c>
      <c r="B422" s="99" t="str">
        <f t="shared" si="31"/>
        <v>130175000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СОФИЙСКА ВОДА АД</v>
      </c>
      <c r="B423" s="99" t="str">
        <f t="shared" si="31"/>
        <v>130175000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СОФИЙСКА ВОДА АД</v>
      </c>
      <c r="B424" s="99" t="str">
        <f t="shared" si="31"/>
        <v>130175000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СОФИЙСКА ВОДА АД</v>
      </c>
      <c r="B425" s="99" t="str">
        <f t="shared" si="31"/>
        <v>130175000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СОФИЙСКА ВОДА АД</v>
      </c>
      <c r="B426" s="99" t="str">
        <f t="shared" si="31"/>
        <v>130175000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СОФИЙСКА ВОДА АД</v>
      </c>
      <c r="B427" s="99" t="str">
        <f t="shared" si="31"/>
        <v>130175000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СОФИЙСКА ВОДА АД</v>
      </c>
      <c r="B428" s="99" t="str">
        <f t="shared" si="31"/>
        <v>130175000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СОФИЙСКА ВОДА АД</v>
      </c>
      <c r="B429" s="99" t="str">
        <f t="shared" si="31"/>
        <v>130175000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-91</v>
      </c>
    </row>
    <row r="430" spans="1:8" ht="15.75">
      <c r="A430" s="99" t="str">
        <f t="shared" si="30"/>
        <v>СОФИЙСКА ВОДА АД</v>
      </c>
      <c r="B430" s="99" t="str">
        <f t="shared" si="31"/>
        <v>130175000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-91</v>
      </c>
    </row>
    <row r="431" spans="1:8" ht="15.75">
      <c r="A431" s="99" t="str">
        <f t="shared" si="30"/>
        <v>СОФИЙСКА ВОДА АД</v>
      </c>
      <c r="B431" s="99" t="str">
        <f t="shared" si="31"/>
        <v>130175000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СОФИЙСКА ВОДА АД</v>
      </c>
      <c r="B432" s="99" t="str">
        <f t="shared" si="31"/>
        <v>130175000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СОФИЙСКА ВОДА АД</v>
      </c>
      <c r="B433" s="99" t="str">
        <f t="shared" si="31"/>
        <v>130175000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СОФИЙСКА ВОДА АД</v>
      </c>
      <c r="B434" s="99" t="str">
        <f t="shared" si="31"/>
        <v>130175000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205474</v>
      </c>
    </row>
    <row r="435" spans="1:8" ht="15.75">
      <c r="A435" s="99" t="str">
        <f t="shared" si="30"/>
        <v>СОФИЙСКА ВОДА АД</v>
      </c>
      <c r="B435" s="99" t="str">
        <f t="shared" si="31"/>
        <v>130175000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СОФИЙСКА ВОДА АД</v>
      </c>
      <c r="B436" s="99" t="str">
        <f t="shared" si="31"/>
        <v>130175000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СОФИЙСКА ВОДА АД</v>
      </c>
      <c r="B437" s="99" t="str">
        <f t="shared" si="31"/>
        <v>130175000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205474</v>
      </c>
    </row>
    <row r="438" spans="1:8" ht="15.75">
      <c r="A438" s="99" t="str">
        <f t="shared" si="30"/>
        <v>СОФИЙСКА ВОДА АД</v>
      </c>
      <c r="B438" s="99" t="str">
        <f t="shared" si="31"/>
        <v>130175000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СОФИЙСКА ВОДА АД</v>
      </c>
      <c r="B439" s="99" t="str">
        <f t="shared" si="31"/>
        <v>130175000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СОФИЙСКА ВОДА АД</v>
      </c>
      <c r="B440" s="99" t="str">
        <f t="shared" si="31"/>
        <v>130175000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СОФИЙСКА ВОДА АД</v>
      </c>
      <c r="B441" s="99" t="str">
        <f t="shared" si="31"/>
        <v>130175000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СОФИЙСКА ВОДА АД</v>
      </c>
      <c r="B442" s="99" t="str">
        <f t="shared" si="31"/>
        <v>130175000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СОФИЙСКА ВОДА АД</v>
      </c>
      <c r="B443" s="99" t="str">
        <f t="shared" si="31"/>
        <v>130175000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СОФИЙСКА ВОДА АД</v>
      </c>
      <c r="B444" s="99" t="str">
        <f t="shared" si="31"/>
        <v>130175000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СОФИЙСКА ВОДА АД</v>
      </c>
      <c r="B445" s="99" t="str">
        <f t="shared" si="31"/>
        <v>130175000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СОФИЙСКА ВОДА АД</v>
      </c>
      <c r="B446" s="99" t="str">
        <f t="shared" si="31"/>
        <v>130175000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СОФИЙСКА ВОДА АД</v>
      </c>
      <c r="B447" s="99" t="str">
        <f t="shared" si="31"/>
        <v>130175000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СОФИЙСКА ВОДА АД</v>
      </c>
      <c r="B448" s="99" t="str">
        <f t="shared" si="31"/>
        <v>130175000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СОФИЙСКА ВОДА АД</v>
      </c>
      <c r="B449" s="99" t="str">
        <f t="shared" si="31"/>
        <v>130175000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СОФИЙСКА ВОДА АД</v>
      </c>
      <c r="B450" s="99" t="str">
        <f t="shared" si="31"/>
        <v>130175000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СОФИЙСКА ВОДА АД</v>
      </c>
      <c r="B451" s="99" t="str">
        <f t="shared" si="31"/>
        <v>130175000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СОФИЙСКА ВОДА АД</v>
      </c>
      <c r="B452" s="99" t="str">
        <f t="shared" si="31"/>
        <v>130175000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СОФИЙСКА ВОДА АД</v>
      </c>
      <c r="B453" s="99" t="str">
        <f t="shared" si="31"/>
        <v>130175000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СОФИЙСКА ВОДА АД</v>
      </c>
      <c r="B454" s="99" t="str">
        <f t="shared" si="31"/>
        <v>130175000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СОФИЙСКА ВОДА АД</v>
      </c>
      <c r="B455" s="99" t="str">
        <f t="shared" si="31"/>
        <v>130175000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СОФИЙСКА ВОДА АД</v>
      </c>
      <c r="B456" s="99" t="str">
        <f t="shared" si="31"/>
        <v>130175000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СОФИЙСКА ВОДА АД</v>
      </c>
      <c r="B457" s="99" t="str">
        <f t="shared" si="31"/>
        <v>130175000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СОФИЙСКА ВОДА АД</v>
      </c>
      <c r="B458" s="99" t="str">
        <f t="shared" si="31"/>
        <v>130175000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СОФИЙСКА ВОДА АД</v>
      </c>
      <c r="B459" s="99" t="str">
        <f t="shared" si="31"/>
        <v>130175000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СОФИЙСКА ВОДА АД</v>
      </c>
      <c r="B461" s="99" t="str">
        <f aca="true" t="shared" si="34" ref="B461:B524">pdeBulstat</f>
        <v>130175000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185</v>
      </c>
    </row>
    <row r="462" spans="1:8" ht="15.75">
      <c r="A462" s="99" t="str">
        <f t="shared" si="33"/>
        <v>СОФИЙСКА ВОДА АД</v>
      </c>
      <c r="B462" s="99" t="str">
        <f t="shared" si="34"/>
        <v>130175000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525</v>
      </c>
    </row>
    <row r="463" spans="1:8" ht="15.75">
      <c r="A463" s="99" t="str">
        <f t="shared" si="33"/>
        <v>СОФИЙСКА ВОДА АД</v>
      </c>
      <c r="B463" s="99" t="str">
        <f t="shared" si="34"/>
        <v>130175000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27755</v>
      </c>
    </row>
    <row r="464" spans="1:8" ht="15.75">
      <c r="A464" s="99" t="str">
        <f t="shared" si="33"/>
        <v>СОФИЙСКА ВОДА АД</v>
      </c>
      <c r="B464" s="99" t="str">
        <f t="shared" si="34"/>
        <v>130175000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СОФИЙСКА ВОДА АД</v>
      </c>
      <c r="B465" s="99" t="str">
        <f t="shared" si="34"/>
        <v>130175000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13842</v>
      </c>
    </row>
    <row r="466" spans="1:8" ht="15.75">
      <c r="A466" s="99" t="str">
        <f t="shared" si="33"/>
        <v>СОФИЙСКА ВОДА АД</v>
      </c>
      <c r="B466" s="99" t="str">
        <f t="shared" si="34"/>
        <v>130175000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СОФИЙСКА ВОДА АД</v>
      </c>
      <c r="B467" s="99" t="str">
        <f t="shared" si="34"/>
        <v>130175000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СОФИЙСКА ВОДА АД</v>
      </c>
      <c r="B468" s="99" t="str">
        <f t="shared" si="34"/>
        <v>130175000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1173</v>
      </c>
    </row>
    <row r="469" spans="1:8" ht="15.75">
      <c r="A469" s="99" t="str">
        <f t="shared" si="33"/>
        <v>СОФИЙСКА ВОДА АД</v>
      </c>
      <c r="B469" s="99" t="str">
        <f t="shared" si="34"/>
        <v>130175000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43480</v>
      </c>
    </row>
    <row r="470" spans="1:8" ht="15.75">
      <c r="A470" s="99" t="str">
        <f t="shared" si="33"/>
        <v>СОФИЙСКА ВОДА АД</v>
      </c>
      <c r="B470" s="99" t="str">
        <f t="shared" si="34"/>
        <v>130175000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СОФИЙСКА ВОДА АД</v>
      </c>
      <c r="B471" s="99" t="str">
        <f t="shared" si="34"/>
        <v>130175000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СОФИЙСКА ВОДА АД</v>
      </c>
      <c r="B472" s="99" t="str">
        <f t="shared" si="34"/>
        <v>130175000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СОФИЙСКА ВОДА АД</v>
      </c>
      <c r="B473" s="99" t="str">
        <f t="shared" si="34"/>
        <v>130175000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19624</v>
      </c>
    </row>
    <row r="474" spans="1:8" ht="15.75">
      <c r="A474" s="99" t="str">
        <f t="shared" si="33"/>
        <v>СОФИЙСКА ВОДА АД</v>
      </c>
      <c r="B474" s="99" t="str">
        <f t="shared" si="34"/>
        <v>130175000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21041</v>
      </c>
    </row>
    <row r="475" spans="1:8" ht="15.75">
      <c r="A475" s="99" t="str">
        <f t="shared" si="33"/>
        <v>СОФИЙСКА ВОДА АД</v>
      </c>
      <c r="B475" s="99" t="str">
        <f t="shared" si="34"/>
        <v>130175000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424962</v>
      </c>
    </row>
    <row r="476" spans="1:8" ht="15.75">
      <c r="A476" s="99" t="str">
        <f t="shared" si="33"/>
        <v>СОФИЙСКА ВОДА АД</v>
      </c>
      <c r="B476" s="99" t="str">
        <f t="shared" si="34"/>
        <v>130175000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465627</v>
      </c>
    </row>
    <row r="477" spans="1:8" ht="15.75">
      <c r="A477" s="99" t="str">
        <f t="shared" si="33"/>
        <v>СОФИЙСКА ВОДА АД</v>
      </c>
      <c r="B477" s="99" t="str">
        <f t="shared" si="34"/>
        <v>130175000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СОФИЙСКА ВОДА АД</v>
      </c>
      <c r="B478" s="99" t="str">
        <f t="shared" si="34"/>
        <v>130175000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СОФИЙСКА ВОДА АД</v>
      </c>
      <c r="B479" s="99" t="str">
        <f t="shared" si="34"/>
        <v>130175000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СОФИЙСКА ВОДА АД</v>
      </c>
      <c r="B480" s="99" t="str">
        <f t="shared" si="34"/>
        <v>130175000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СОФИЙСКА ВОДА АД</v>
      </c>
      <c r="B481" s="99" t="str">
        <f t="shared" si="34"/>
        <v>130175000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СОФИЙСКА ВОДА АД</v>
      </c>
      <c r="B482" s="99" t="str">
        <f t="shared" si="34"/>
        <v>130175000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СОФИЙСКА ВОДА АД</v>
      </c>
      <c r="B483" s="99" t="str">
        <f t="shared" si="34"/>
        <v>130175000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СОФИЙСКА ВОДА АД</v>
      </c>
      <c r="B484" s="99" t="str">
        <f t="shared" si="34"/>
        <v>130175000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СОФИЙСКА ВОДА АД</v>
      </c>
      <c r="B485" s="99" t="str">
        <f t="shared" si="34"/>
        <v>130175000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СОФИЙСКА ВОДА АД</v>
      </c>
      <c r="B486" s="99" t="str">
        <f t="shared" si="34"/>
        <v>130175000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СОФИЙСКА ВОДА АД</v>
      </c>
      <c r="B487" s="99" t="str">
        <f t="shared" si="34"/>
        <v>130175000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СОФИЙСКА ВОДА АД</v>
      </c>
      <c r="B488" s="99" t="str">
        <f t="shared" si="34"/>
        <v>130175000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СОФИЙСКА ВОДА АД</v>
      </c>
      <c r="B489" s="99" t="str">
        <f t="shared" si="34"/>
        <v>130175000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7393</v>
      </c>
    </row>
    <row r="490" spans="1:8" ht="15.75">
      <c r="A490" s="99" t="str">
        <f t="shared" si="33"/>
        <v>СОФИЙСКА ВОДА АД</v>
      </c>
      <c r="B490" s="99" t="str">
        <f t="shared" si="34"/>
        <v>130175000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516500</v>
      </c>
    </row>
    <row r="491" spans="1:8" ht="15.75">
      <c r="A491" s="99" t="str">
        <f t="shared" si="33"/>
        <v>СОФИЙСКА ВОДА АД</v>
      </c>
      <c r="B491" s="99" t="str">
        <f t="shared" si="34"/>
        <v>130175000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СОФИЙСКА ВОДА АД</v>
      </c>
      <c r="B492" s="99" t="str">
        <f t="shared" si="34"/>
        <v>130175000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СОФИЙСКА ВОДА АД</v>
      </c>
      <c r="B493" s="99" t="str">
        <f t="shared" si="34"/>
        <v>130175000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2208</v>
      </c>
    </row>
    <row r="494" spans="1:8" ht="15.75">
      <c r="A494" s="99" t="str">
        <f t="shared" si="33"/>
        <v>СОФИЙСКА ВОДА АД</v>
      </c>
      <c r="B494" s="99" t="str">
        <f t="shared" si="34"/>
        <v>130175000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СОФИЙСКА ВОДА АД</v>
      </c>
      <c r="B495" s="99" t="str">
        <f t="shared" si="34"/>
        <v>130175000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1948</v>
      </c>
    </row>
    <row r="496" spans="1:8" ht="15.75">
      <c r="A496" s="99" t="str">
        <f t="shared" si="33"/>
        <v>СОФИЙСКА ВОДА АД</v>
      </c>
      <c r="B496" s="99" t="str">
        <f t="shared" si="34"/>
        <v>130175000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СОФИЙСКА ВОДА АД</v>
      </c>
      <c r="B497" s="99" t="str">
        <f t="shared" si="34"/>
        <v>130175000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СОФИЙСКА ВОДА АД</v>
      </c>
      <c r="B498" s="99" t="str">
        <f t="shared" si="34"/>
        <v>130175000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15</v>
      </c>
    </row>
    <row r="499" spans="1:8" ht="15.75">
      <c r="A499" s="99" t="str">
        <f t="shared" si="33"/>
        <v>СОФИЙСКА ВОДА АД</v>
      </c>
      <c r="B499" s="99" t="str">
        <f t="shared" si="34"/>
        <v>130175000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4171</v>
      </c>
    </row>
    <row r="500" spans="1:8" ht="15.75">
      <c r="A500" s="99" t="str">
        <f t="shared" si="33"/>
        <v>СОФИЙСКА ВОДА АД</v>
      </c>
      <c r="B500" s="99" t="str">
        <f t="shared" si="34"/>
        <v>130175000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СОФИЙСКА ВОДА АД</v>
      </c>
      <c r="B501" s="99" t="str">
        <f t="shared" si="34"/>
        <v>130175000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СОФИЙСКА ВОДА АД</v>
      </c>
      <c r="B502" s="99" t="str">
        <f t="shared" si="34"/>
        <v>130175000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СОФИЙСКА ВОДА АД</v>
      </c>
      <c r="B503" s="99" t="str">
        <f t="shared" si="34"/>
        <v>130175000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461</v>
      </c>
    </row>
    <row r="504" spans="1:8" ht="15.75">
      <c r="A504" s="99" t="str">
        <f t="shared" si="33"/>
        <v>СОФИЙСКА ВОДА АД</v>
      </c>
      <c r="B504" s="99" t="str">
        <f t="shared" si="34"/>
        <v>130175000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СОФИЙСКА ВОДА АД</v>
      </c>
      <c r="B505" s="99" t="str">
        <f t="shared" si="34"/>
        <v>130175000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79761</v>
      </c>
    </row>
    <row r="506" spans="1:8" ht="15.75">
      <c r="A506" s="99" t="str">
        <f t="shared" si="33"/>
        <v>СОФИЙСКА ВОДА АД</v>
      </c>
      <c r="B506" s="99" t="str">
        <f t="shared" si="34"/>
        <v>130175000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80222</v>
      </c>
    </row>
    <row r="507" spans="1:8" ht="15.75">
      <c r="A507" s="99" t="str">
        <f t="shared" si="33"/>
        <v>СОФИЙСКА ВОДА АД</v>
      </c>
      <c r="B507" s="99" t="str">
        <f t="shared" si="34"/>
        <v>130175000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СОФИЙСКА ВОДА АД</v>
      </c>
      <c r="B508" s="99" t="str">
        <f t="shared" si="34"/>
        <v>130175000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СОФИЙСКА ВОДА АД</v>
      </c>
      <c r="B509" s="99" t="str">
        <f t="shared" si="34"/>
        <v>130175000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СОФИЙСКА ВОДА АД</v>
      </c>
      <c r="B510" s="99" t="str">
        <f t="shared" si="34"/>
        <v>130175000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СОФИЙСКА ВОДА АД</v>
      </c>
      <c r="B511" s="99" t="str">
        <f t="shared" si="34"/>
        <v>130175000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СОФИЙСКА ВОДА АД</v>
      </c>
      <c r="B512" s="99" t="str">
        <f t="shared" si="34"/>
        <v>130175000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СОФИЙСКА ВОДА АД</v>
      </c>
      <c r="B513" s="99" t="str">
        <f t="shared" si="34"/>
        <v>130175000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СОФИЙСКА ВОДА АД</v>
      </c>
      <c r="B514" s="99" t="str">
        <f t="shared" si="34"/>
        <v>130175000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СОФИЙСКА ВОДА АД</v>
      </c>
      <c r="B515" s="99" t="str">
        <f t="shared" si="34"/>
        <v>130175000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СОФИЙСКА ВОДА АД</v>
      </c>
      <c r="B516" s="99" t="str">
        <f t="shared" si="34"/>
        <v>130175000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СОФИЙСКА ВОДА АД</v>
      </c>
      <c r="B517" s="99" t="str">
        <f t="shared" si="34"/>
        <v>130175000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СОФИЙСКА ВОДА АД</v>
      </c>
      <c r="B518" s="99" t="str">
        <f t="shared" si="34"/>
        <v>130175000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СОФИЙСКА ВОДА АД</v>
      </c>
      <c r="B519" s="99" t="str">
        <f t="shared" si="34"/>
        <v>130175000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СОФИЙСКА ВОДА АД</v>
      </c>
      <c r="B520" s="99" t="str">
        <f t="shared" si="34"/>
        <v>130175000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84393</v>
      </c>
    </row>
    <row r="521" spans="1:8" ht="15.75">
      <c r="A521" s="99" t="str">
        <f t="shared" si="33"/>
        <v>СОФИЙСКА ВОДА АД</v>
      </c>
      <c r="B521" s="99" t="str">
        <f t="shared" si="34"/>
        <v>130175000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СОФИЙСКА ВОДА АД</v>
      </c>
      <c r="B522" s="99" t="str">
        <f t="shared" si="34"/>
        <v>130175000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СОФИЙСКА ВОДА АД</v>
      </c>
      <c r="B523" s="99" t="str">
        <f t="shared" si="34"/>
        <v>130175000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273</v>
      </c>
    </row>
    <row r="524" spans="1:8" ht="15.75">
      <c r="A524" s="99" t="str">
        <f t="shared" si="33"/>
        <v>СОФИЙСКА ВОДА АД</v>
      </c>
      <c r="B524" s="99" t="str">
        <f t="shared" si="34"/>
        <v>130175000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СОФИЙСКА ВОДА АД</v>
      </c>
      <c r="B525" s="99" t="str">
        <f aca="true" t="shared" si="37" ref="B525:B588">pdeBulstat</f>
        <v>130175000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834</v>
      </c>
    </row>
    <row r="526" spans="1:8" ht="15.75">
      <c r="A526" s="99" t="str">
        <f t="shared" si="36"/>
        <v>СОФИЙСКА ВОДА АД</v>
      </c>
      <c r="B526" s="99" t="str">
        <f t="shared" si="37"/>
        <v>130175000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СОФИЙСКА ВОДА АД</v>
      </c>
      <c r="B527" s="99" t="str">
        <f t="shared" si="37"/>
        <v>130175000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СОФИЙСКА ВОДА АД</v>
      </c>
      <c r="B528" s="99" t="str">
        <f t="shared" si="37"/>
        <v>130175000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2</v>
      </c>
    </row>
    <row r="529" spans="1:8" ht="15.75">
      <c r="A529" s="99" t="str">
        <f t="shared" si="36"/>
        <v>СОФИЙСКА ВОДА АД</v>
      </c>
      <c r="B529" s="99" t="str">
        <f t="shared" si="37"/>
        <v>130175000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1109</v>
      </c>
    </row>
    <row r="530" spans="1:8" ht="15.75">
      <c r="A530" s="99" t="str">
        <f t="shared" si="36"/>
        <v>СОФИЙСКА ВОДА АД</v>
      </c>
      <c r="B530" s="99" t="str">
        <f t="shared" si="37"/>
        <v>130175000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СОФИЙСКА ВОДА АД</v>
      </c>
      <c r="B531" s="99" t="str">
        <f t="shared" si="37"/>
        <v>130175000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СОФИЙСКА ВОДА АД</v>
      </c>
      <c r="B532" s="99" t="str">
        <f t="shared" si="37"/>
        <v>130175000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СОФИЙСКА ВОДА АД</v>
      </c>
      <c r="B533" s="99" t="str">
        <f t="shared" si="37"/>
        <v>130175000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СОФИЙСКА ВОДА АД</v>
      </c>
      <c r="B534" s="99" t="str">
        <f t="shared" si="37"/>
        <v>130175000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СОФИЙСКА ВОДА АД</v>
      </c>
      <c r="B535" s="99" t="str">
        <f t="shared" si="37"/>
        <v>130175000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41854</v>
      </c>
    </row>
    <row r="536" spans="1:8" ht="15.75">
      <c r="A536" s="99" t="str">
        <f t="shared" si="36"/>
        <v>СОФИЙСКА ВОДА АД</v>
      </c>
      <c r="B536" s="99" t="str">
        <f t="shared" si="37"/>
        <v>130175000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41854</v>
      </c>
    </row>
    <row r="537" spans="1:8" ht="15.75">
      <c r="A537" s="99" t="str">
        <f t="shared" si="36"/>
        <v>СОФИЙСКА ВОДА АД</v>
      </c>
      <c r="B537" s="99" t="str">
        <f t="shared" si="37"/>
        <v>130175000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СОФИЙСКА ВОДА АД</v>
      </c>
      <c r="B538" s="99" t="str">
        <f t="shared" si="37"/>
        <v>130175000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СОФИЙСКА ВОДА АД</v>
      </c>
      <c r="B539" s="99" t="str">
        <f t="shared" si="37"/>
        <v>130175000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СОФИЙСКА ВОДА АД</v>
      </c>
      <c r="B540" s="99" t="str">
        <f t="shared" si="37"/>
        <v>130175000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СОФИЙСКА ВОДА АД</v>
      </c>
      <c r="B541" s="99" t="str">
        <f t="shared" si="37"/>
        <v>130175000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СОФИЙСКА ВОДА АД</v>
      </c>
      <c r="B542" s="99" t="str">
        <f t="shared" si="37"/>
        <v>130175000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СОФИЙСКА ВОДА АД</v>
      </c>
      <c r="B543" s="99" t="str">
        <f t="shared" si="37"/>
        <v>130175000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СОФИЙСКА ВОДА АД</v>
      </c>
      <c r="B544" s="99" t="str">
        <f t="shared" si="37"/>
        <v>130175000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СОФИЙСКА ВОДА АД</v>
      </c>
      <c r="B545" s="99" t="str">
        <f t="shared" si="37"/>
        <v>130175000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СОФИЙСКА ВОДА АД</v>
      </c>
      <c r="B546" s="99" t="str">
        <f t="shared" si="37"/>
        <v>130175000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СОФИЙСКА ВОДА АД</v>
      </c>
      <c r="B547" s="99" t="str">
        <f t="shared" si="37"/>
        <v>130175000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СОФИЙСКА ВОДА АД</v>
      </c>
      <c r="B548" s="99" t="str">
        <f t="shared" si="37"/>
        <v>130175000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СОФИЙСКА ВОДА АД</v>
      </c>
      <c r="B549" s="99" t="str">
        <f t="shared" si="37"/>
        <v>130175000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СОФИЙСКА ВОДА АД</v>
      </c>
      <c r="B550" s="99" t="str">
        <f t="shared" si="37"/>
        <v>130175000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42963</v>
      </c>
    </row>
    <row r="551" spans="1:8" ht="15.75">
      <c r="A551" s="99" t="str">
        <f t="shared" si="36"/>
        <v>СОФИЙСКА ВОДА АД</v>
      </c>
      <c r="B551" s="99" t="str">
        <f t="shared" si="37"/>
        <v>130175000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185</v>
      </c>
    </row>
    <row r="552" spans="1:8" ht="15.75">
      <c r="A552" s="99" t="str">
        <f t="shared" si="36"/>
        <v>СОФИЙСКА ВОДА АД</v>
      </c>
      <c r="B552" s="99" t="str">
        <f t="shared" si="37"/>
        <v>130175000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525</v>
      </c>
    </row>
    <row r="553" spans="1:8" ht="15.75">
      <c r="A553" s="99" t="str">
        <f t="shared" si="36"/>
        <v>СОФИЙСКА ВОДА АД</v>
      </c>
      <c r="B553" s="99" t="str">
        <f t="shared" si="37"/>
        <v>130175000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29690</v>
      </c>
    </row>
    <row r="554" spans="1:8" ht="15.75">
      <c r="A554" s="99" t="str">
        <f t="shared" si="36"/>
        <v>СОФИЙСКА ВОДА АД</v>
      </c>
      <c r="B554" s="99" t="str">
        <f t="shared" si="37"/>
        <v>130175000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СОФИЙСКА ВОДА АД</v>
      </c>
      <c r="B555" s="99" t="str">
        <f t="shared" si="37"/>
        <v>130175000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14956</v>
      </c>
    </row>
    <row r="556" spans="1:8" ht="15.75">
      <c r="A556" s="99" t="str">
        <f t="shared" si="36"/>
        <v>СОФИЙСКА ВОДА АД</v>
      </c>
      <c r="B556" s="99" t="str">
        <f t="shared" si="37"/>
        <v>130175000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СОФИЙСКА ВОДА АД</v>
      </c>
      <c r="B557" s="99" t="str">
        <f t="shared" si="37"/>
        <v>130175000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СОФИЙСКА ВОДА АД</v>
      </c>
      <c r="B558" s="99" t="str">
        <f t="shared" si="37"/>
        <v>130175000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1186</v>
      </c>
    </row>
    <row r="559" spans="1:8" ht="15.75">
      <c r="A559" s="99" t="str">
        <f t="shared" si="36"/>
        <v>СОФИЙСКА ВОДА АД</v>
      </c>
      <c r="B559" s="99" t="str">
        <f t="shared" si="37"/>
        <v>130175000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46542</v>
      </c>
    </row>
    <row r="560" spans="1:8" ht="15.75">
      <c r="A560" s="99" t="str">
        <f t="shared" si="36"/>
        <v>СОФИЙСКА ВОДА АД</v>
      </c>
      <c r="B560" s="99" t="str">
        <f t="shared" si="37"/>
        <v>130175000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СОФИЙСКА ВОДА АД</v>
      </c>
      <c r="B561" s="99" t="str">
        <f t="shared" si="37"/>
        <v>130175000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СОФИЙСКА ВОДА АД</v>
      </c>
      <c r="B562" s="99" t="str">
        <f t="shared" si="37"/>
        <v>130175000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СОФИЙСКА ВОДА АД</v>
      </c>
      <c r="B563" s="99" t="str">
        <f t="shared" si="37"/>
        <v>130175000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20085</v>
      </c>
    </row>
    <row r="564" spans="1:8" ht="15.75">
      <c r="A564" s="99" t="str">
        <f t="shared" si="36"/>
        <v>СОФИЙСКА ВОДА АД</v>
      </c>
      <c r="B564" s="99" t="str">
        <f t="shared" si="37"/>
        <v>130175000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21041</v>
      </c>
    </row>
    <row r="565" spans="1:8" ht="15.75">
      <c r="A565" s="99" t="str">
        <f t="shared" si="36"/>
        <v>СОФИЙСКА ВОДА АД</v>
      </c>
      <c r="B565" s="99" t="str">
        <f t="shared" si="37"/>
        <v>130175000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462869</v>
      </c>
    </row>
    <row r="566" spans="1:8" ht="15.75">
      <c r="A566" s="99" t="str">
        <f t="shared" si="36"/>
        <v>СОФИЙСКА ВОДА АД</v>
      </c>
      <c r="B566" s="99" t="str">
        <f t="shared" si="37"/>
        <v>130175000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503995</v>
      </c>
    </row>
    <row r="567" spans="1:8" ht="15.75">
      <c r="A567" s="99" t="str">
        <f t="shared" si="36"/>
        <v>СОФИЙСКА ВОДА АД</v>
      </c>
      <c r="B567" s="99" t="str">
        <f t="shared" si="37"/>
        <v>130175000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СОФИЙСКА ВОДА АД</v>
      </c>
      <c r="B568" s="99" t="str">
        <f t="shared" si="37"/>
        <v>130175000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СОФИЙСКА ВОДА АД</v>
      </c>
      <c r="B569" s="99" t="str">
        <f t="shared" si="37"/>
        <v>130175000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СОФИЙСКА ВОДА АД</v>
      </c>
      <c r="B570" s="99" t="str">
        <f t="shared" si="37"/>
        <v>130175000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СОФИЙСКА ВОДА АД</v>
      </c>
      <c r="B571" s="99" t="str">
        <f t="shared" si="37"/>
        <v>130175000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СОФИЙСКА ВОДА АД</v>
      </c>
      <c r="B572" s="99" t="str">
        <f t="shared" si="37"/>
        <v>130175000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СОФИЙСКА ВОДА АД</v>
      </c>
      <c r="B573" s="99" t="str">
        <f t="shared" si="37"/>
        <v>130175000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СОФИЙСКА ВОДА АД</v>
      </c>
      <c r="B574" s="99" t="str">
        <f t="shared" si="37"/>
        <v>130175000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СОФИЙСКА ВОДА АД</v>
      </c>
      <c r="B575" s="99" t="str">
        <f t="shared" si="37"/>
        <v>130175000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СОФИЙСКА ВОДА АД</v>
      </c>
      <c r="B576" s="99" t="str">
        <f t="shared" si="37"/>
        <v>130175000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СОФИЙСКА ВОДА АД</v>
      </c>
      <c r="B577" s="99" t="str">
        <f t="shared" si="37"/>
        <v>130175000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СОФИЙСКА ВОДА АД</v>
      </c>
      <c r="B578" s="99" t="str">
        <f t="shared" si="37"/>
        <v>130175000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СОФИЙСКА ВОДА АД</v>
      </c>
      <c r="B579" s="99" t="str">
        <f t="shared" si="37"/>
        <v>130175000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7393</v>
      </c>
    </row>
    <row r="580" spans="1:8" ht="15.75">
      <c r="A580" s="99" t="str">
        <f t="shared" si="36"/>
        <v>СОФИЙСКА ВОДА АД</v>
      </c>
      <c r="B580" s="99" t="str">
        <f t="shared" si="37"/>
        <v>130175000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557930</v>
      </c>
    </row>
    <row r="581" spans="1:8" ht="15.75">
      <c r="A581" s="99" t="str">
        <f t="shared" si="36"/>
        <v>СОФИЙСКА ВОДА АД</v>
      </c>
      <c r="B581" s="99" t="str">
        <f t="shared" si="37"/>
        <v>130175000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СОФИЙСКА ВОДА АД</v>
      </c>
      <c r="B582" s="99" t="str">
        <f t="shared" si="37"/>
        <v>130175000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СОФИЙСКА ВОДА АД</v>
      </c>
      <c r="B583" s="99" t="str">
        <f t="shared" si="37"/>
        <v>130175000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СОФИЙСКА ВОДА АД</v>
      </c>
      <c r="B584" s="99" t="str">
        <f t="shared" si="37"/>
        <v>130175000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СОФИЙСКА ВОДА АД</v>
      </c>
      <c r="B585" s="99" t="str">
        <f t="shared" si="37"/>
        <v>130175000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СОФИЙСКА ВОДА АД</v>
      </c>
      <c r="B586" s="99" t="str">
        <f t="shared" si="37"/>
        <v>130175000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СОФИЙСКА ВОДА АД</v>
      </c>
      <c r="B587" s="99" t="str">
        <f t="shared" si="37"/>
        <v>130175000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СОФИЙСКА ВОДА АД</v>
      </c>
      <c r="B588" s="99" t="str">
        <f t="shared" si="37"/>
        <v>130175000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СОФИЙСКА ВОДА АД</v>
      </c>
      <c r="B589" s="99" t="str">
        <f aca="true" t="shared" si="40" ref="B589:B652">pdeBulstat</f>
        <v>130175000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СОФИЙСКА ВОДА АД</v>
      </c>
      <c r="B590" s="99" t="str">
        <f t="shared" si="40"/>
        <v>130175000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СОФИЙСКА ВОДА АД</v>
      </c>
      <c r="B591" s="99" t="str">
        <f t="shared" si="40"/>
        <v>130175000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СОФИЙСКА ВОДА АД</v>
      </c>
      <c r="B592" s="99" t="str">
        <f t="shared" si="40"/>
        <v>130175000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СОФИЙСКА ВОДА АД</v>
      </c>
      <c r="B593" s="99" t="str">
        <f t="shared" si="40"/>
        <v>130175000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СОФИЙСКА ВОДА АД</v>
      </c>
      <c r="B594" s="99" t="str">
        <f t="shared" si="40"/>
        <v>130175000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СОФИЙСКА ВОДА АД</v>
      </c>
      <c r="B595" s="99" t="str">
        <f t="shared" si="40"/>
        <v>130175000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СОФИЙСКА ВОДА АД</v>
      </c>
      <c r="B596" s="99" t="str">
        <f t="shared" si="40"/>
        <v>130175000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СОФИЙСКА ВОДА АД</v>
      </c>
      <c r="B597" s="99" t="str">
        <f t="shared" si="40"/>
        <v>130175000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СОФИЙСКА ВОДА АД</v>
      </c>
      <c r="B598" s="99" t="str">
        <f t="shared" si="40"/>
        <v>130175000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СОФИЙСКА ВОДА АД</v>
      </c>
      <c r="B599" s="99" t="str">
        <f t="shared" si="40"/>
        <v>130175000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СОФИЙСКА ВОДА АД</v>
      </c>
      <c r="B600" s="99" t="str">
        <f t="shared" si="40"/>
        <v>130175000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СОФИЙСКА ВОДА АД</v>
      </c>
      <c r="B601" s="99" t="str">
        <f t="shared" si="40"/>
        <v>130175000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СОФИЙСКА ВОДА АД</v>
      </c>
      <c r="B602" s="99" t="str">
        <f t="shared" si="40"/>
        <v>130175000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СОФИЙСКА ВОДА АД</v>
      </c>
      <c r="B603" s="99" t="str">
        <f t="shared" si="40"/>
        <v>130175000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СОФИЙСКА ВОДА АД</v>
      </c>
      <c r="B604" s="99" t="str">
        <f t="shared" si="40"/>
        <v>130175000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СОФИЙСКА ВОДА АД</v>
      </c>
      <c r="B605" s="99" t="str">
        <f t="shared" si="40"/>
        <v>130175000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СОФИЙСКА ВОДА АД</v>
      </c>
      <c r="B606" s="99" t="str">
        <f t="shared" si="40"/>
        <v>130175000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СОФИЙСКА ВОДА АД</v>
      </c>
      <c r="B607" s="99" t="str">
        <f t="shared" si="40"/>
        <v>130175000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СОФИЙСКА ВОДА АД</v>
      </c>
      <c r="B608" s="99" t="str">
        <f t="shared" si="40"/>
        <v>130175000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СОФИЙСКА ВОДА АД</v>
      </c>
      <c r="B609" s="99" t="str">
        <f t="shared" si="40"/>
        <v>130175000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СОФИЙСКА ВОДА АД</v>
      </c>
      <c r="B610" s="99" t="str">
        <f t="shared" si="40"/>
        <v>130175000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СОФИЙСКА ВОДА АД</v>
      </c>
      <c r="B611" s="99" t="str">
        <f t="shared" si="40"/>
        <v>130175000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СОФИЙСКА ВОДА АД</v>
      </c>
      <c r="B612" s="99" t="str">
        <f t="shared" si="40"/>
        <v>130175000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СОФИЙСКА ВОДА АД</v>
      </c>
      <c r="B613" s="99" t="str">
        <f t="shared" si="40"/>
        <v>130175000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СОФИЙСКА ВОДА АД</v>
      </c>
      <c r="B614" s="99" t="str">
        <f t="shared" si="40"/>
        <v>130175000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СОФИЙСКА ВОДА АД</v>
      </c>
      <c r="B615" s="99" t="str">
        <f t="shared" si="40"/>
        <v>130175000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СОФИЙСКА ВОДА АД</v>
      </c>
      <c r="B616" s="99" t="str">
        <f t="shared" si="40"/>
        <v>130175000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СОФИЙСКА ВОДА АД</v>
      </c>
      <c r="B617" s="99" t="str">
        <f t="shared" si="40"/>
        <v>130175000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СОФИЙСКА ВОДА АД</v>
      </c>
      <c r="B618" s="99" t="str">
        <f t="shared" si="40"/>
        <v>130175000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СОФИЙСКА ВОДА АД</v>
      </c>
      <c r="B619" s="99" t="str">
        <f t="shared" si="40"/>
        <v>130175000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СОФИЙСКА ВОДА АД</v>
      </c>
      <c r="B620" s="99" t="str">
        <f t="shared" si="40"/>
        <v>130175000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СОФИЙСКА ВОДА АД</v>
      </c>
      <c r="B621" s="99" t="str">
        <f t="shared" si="40"/>
        <v>130175000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СОФИЙСКА ВОДА АД</v>
      </c>
      <c r="B622" s="99" t="str">
        <f t="shared" si="40"/>
        <v>130175000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СОФИЙСКА ВОДА АД</v>
      </c>
      <c r="B623" s="99" t="str">
        <f t="shared" si="40"/>
        <v>130175000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СОФИЙСКА ВОДА АД</v>
      </c>
      <c r="B624" s="99" t="str">
        <f t="shared" si="40"/>
        <v>130175000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СОФИЙСКА ВОДА АД</v>
      </c>
      <c r="B625" s="99" t="str">
        <f t="shared" si="40"/>
        <v>130175000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СОФИЙСКА ВОДА АД</v>
      </c>
      <c r="B626" s="99" t="str">
        <f t="shared" si="40"/>
        <v>130175000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СОФИЙСКА ВОДА АД</v>
      </c>
      <c r="B627" s="99" t="str">
        <f t="shared" si="40"/>
        <v>130175000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СОФИЙСКА ВОДА АД</v>
      </c>
      <c r="B628" s="99" t="str">
        <f t="shared" si="40"/>
        <v>130175000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СОФИЙСКА ВОДА АД</v>
      </c>
      <c r="B629" s="99" t="str">
        <f t="shared" si="40"/>
        <v>130175000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СОФИЙСКА ВОДА АД</v>
      </c>
      <c r="B630" s="99" t="str">
        <f t="shared" si="40"/>
        <v>130175000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СОФИЙСКА ВОДА АД</v>
      </c>
      <c r="B631" s="99" t="str">
        <f t="shared" si="40"/>
        <v>130175000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СОФИЙСКА ВОДА АД</v>
      </c>
      <c r="B632" s="99" t="str">
        <f t="shared" si="40"/>
        <v>130175000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СОФИЙСКА ВОДА АД</v>
      </c>
      <c r="B633" s="99" t="str">
        <f t="shared" si="40"/>
        <v>130175000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СОФИЙСКА ВОДА АД</v>
      </c>
      <c r="B634" s="99" t="str">
        <f t="shared" si="40"/>
        <v>130175000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СОФИЙСКА ВОДА АД</v>
      </c>
      <c r="B635" s="99" t="str">
        <f t="shared" si="40"/>
        <v>130175000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СОФИЙСКА ВОДА АД</v>
      </c>
      <c r="B636" s="99" t="str">
        <f t="shared" si="40"/>
        <v>130175000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СОФИЙСКА ВОДА АД</v>
      </c>
      <c r="B637" s="99" t="str">
        <f t="shared" si="40"/>
        <v>130175000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СОФИЙСКА ВОДА АД</v>
      </c>
      <c r="B638" s="99" t="str">
        <f t="shared" si="40"/>
        <v>130175000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СОФИЙСКА ВОДА АД</v>
      </c>
      <c r="B639" s="99" t="str">
        <f t="shared" si="40"/>
        <v>130175000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СОФИЙСКА ВОДА АД</v>
      </c>
      <c r="B640" s="99" t="str">
        <f t="shared" si="40"/>
        <v>130175000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СОФИЙСКА ВОДА АД</v>
      </c>
      <c r="B641" s="99" t="str">
        <f t="shared" si="40"/>
        <v>130175000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185</v>
      </c>
    </row>
    <row r="642" spans="1:8" ht="15.75">
      <c r="A642" s="99" t="str">
        <f t="shared" si="39"/>
        <v>СОФИЙСКА ВОДА АД</v>
      </c>
      <c r="B642" s="99" t="str">
        <f t="shared" si="40"/>
        <v>130175000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525</v>
      </c>
    </row>
    <row r="643" spans="1:8" ht="15.75">
      <c r="A643" s="99" t="str">
        <f t="shared" si="39"/>
        <v>СОФИЙСКА ВОДА АД</v>
      </c>
      <c r="B643" s="99" t="str">
        <f t="shared" si="40"/>
        <v>130175000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29690</v>
      </c>
    </row>
    <row r="644" spans="1:8" ht="15.75">
      <c r="A644" s="99" t="str">
        <f t="shared" si="39"/>
        <v>СОФИЙСКА ВОДА АД</v>
      </c>
      <c r="B644" s="99" t="str">
        <f t="shared" si="40"/>
        <v>130175000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СОФИЙСКА ВОДА АД</v>
      </c>
      <c r="B645" s="99" t="str">
        <f t="shared" si="40"/>
        <v>130175000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14956</v>
      </c>
    </row>
    <row r="646" spans="1:8" ht="15.75">
      <c r="A646" s="99" t="str">
        <f t="shared" si="39"/>
        <v>СОФИЙСКА ВОДА АД</v>
      </c>
      <c r="B646" s="99" t="str">
        <f t="shared" si="40"/>
        <v>130175000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СОФИЙСКА ВОДА АД</v>
      </c>
      <c r="B647" s="99" t="str">
        <f t="shared" si="40"/>
        <v>130175000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СОФИЙСКА ВОДА АД</v>
      </c>
      <c r="B648" s="99" t="str">
        <f t="shared" si="40"/>
        <v>130175000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1186</v>
      </c>
    </row>
    <row r="649" spans="1:8" ht="15.75">
      <c r="A649" s="99" t="str">
        <f t="shared" si="39"/>
        <v>СОФИЙСКА ВОДА АД</v>
      </c>
      <c r="B649" s="99" t="str">
        <f t="shared" si="40"/>
        <v>130175000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46542</v>
      </c>
    </row>
    <row r="650" spans="1:8" ht="15.75">
      <c r="A650" s="99" t="str">
        <f t="shared" si="39"/>
        <v>СОФИЙСКА ВОДА АД</v>
      </c>
      <c r="B650" s="99" t="str">
        <f t="shared" si="40"/>
        <v>130175000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СОФИЙСКА ВОДА АД</v>
      </c>
      <c r="B651" s="99" t="str">
        <f t="shared" si="40"/>
        <v>130175000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СОФИЙСКА ВОДА АД</v>
      </c>
      <c r="B652" s="99" t="str">
        <f t="shared" si="40"/>
        <v>130175000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СОФИЙСКА ВОДА АД</v>
      </c>
      <c r="B653" s="99" t="str">
        <f aca="true" t="shared" si="43" ref="B653:B716">pdeBulstat</f>
        <v>130175000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20085</v>
      </c>
    </row>
    <row r="654" spans="1:8" ht="15.75">
      <c r="A654" s="99" t="str">
        <f t="shared" si="42"/>
        <v>СОФИЙСКА ВОДА АД</v>
      </c>
      <c r="B654" s="99" t="str">
        <f t="shared" si="43"/>
        <v>130175000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21041</v>
      </c>
    </row>
    <row r="655" spans="1:8" ht="15.75">
      <c r="A655" s="99" t="str">
        <f t="shared" si="42"/>
        <v>СОФИЙСКА ВОДА АД</v>
      </c>
      <c r="B655" s="99" t="str">
        <f t="shared" si="43"/>
        <v>130175000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462869</v>
      </c>
    </row>
    <row r="656" spans="1:8" ht="15.75">
      <c r="A656" s="99" t="str">
        <f t="shared" si="42"/>
        <v>СОФИЙСКА ВОДА АД</v>
      </c>
      <c r="B656" s="99" t="str">
        <f t="shared" si="43"/>
        <v>130175000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503995</v>
      </c>
    </row>
    <row r="657" spans="1:8" ht="15.75">
      <c r="A657" s="99" t="str">
        <f t="shared" si="42"/>
        <v>СОФИЙСКА ВОДА АД</v>
      </c>
      <c r="B657" s="99" t="str">
        <f t="shared" si="43"/>
        <v>130175000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СОФИЙСКА ВОДА АД</v>
      </c>
      <c r="B658" s="99" t="str">
        <f t="shared" si="43"/>
        <v>130175000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СОФИЙСКА ВОДА АД</v>
      </c>
      <c r="B659" s="99" t="str">
        <f t="shared" si="43"/>
        <v>130175000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СОФИЙСКА ВОДА АД</v>
      </c>
      <c r="B660" s="99" t="str">
        <f t="shared" si="43"/>
        <v>130175000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СОФИЙСКА ВОДА АД</v>
      </c>
      <c r="B661" s="99" t="str">
        <f t="shared" si="43"/>
        <v>130175000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СОФИЙСКА ВОДА АД</v>
      </c>
      <c r="B662" s="99" t="str">
        <f t="shared" si="43"/>
        <v>130175000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СОФИЙСКА ВОДА АД</v>
      </c>
      <c r="B663" s="99" t="str">
        <f t="shared" si="43"/>
        <v>130175000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СОФИЙСКА ВОДА АД</v>
      </c>
      <c r="B664" s="99" t="str">
        <f t="shared" si="43"/>
        <v>130175000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СОФИЙСКА ВОДА АД</v>
      </c>
      <c r="B665" s="99" t="str">
        <f t="shared" si="43"/>
        <v>130175000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СОФИЙСКА ВОДА АД</v>
      </c>
      <c r="B666" s="99" t="str">
        <f t="shared" si="43"/>
        <v>130175000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СОФИЙСКА ВОДА АД</v>
      </c>
      <c r="B667" s="99" t="str">
        <f t="shared" si="43"/>
        <v>130175000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СОФИЙСКА ВОДА АД</v>
      </c>
      <c r="B668" s="99" t="str">
        <f t="shared" si="43"/>
        <v>130175000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СОФИЙСКА ВОДА АД</v>
      </c>
      <c r="B669" s="99" t="str">
        <f t="shared" si="43"/>
        <v>130175000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7393</v>
      </c>
    </row>
    <row r="670" spans="1:8" ht="15.75">
      <c r="A670" s="99" t="str">
        <f t="shared" si="42"/>
        <v>СОФИЙСКА ВОДА АД</v>
      </c>
      <c r="B670" s="99" t="str">
        <f t="shared" si="43"/>
        <v>130175000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557930</v>
      </c>
    </row>
    <row r="671" spans="1:8" ht="15.75">
      <c r="A671" s="99" t="str">
        <f t="shared" si="42"/>
        <v>СОФИЙСКА ВОДА АД</v>
      </c>
      <c r="B671" s="99" t="str">
        <f t="shared" si="43"/>
        <v>130175000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СОФИЙСКА ВОДА АД</v>
      </c>
      <c r="B672" s="99" t="str">
        <f t="shared" si="43"/>
        <v>130175000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175</v>
      </c>
    </row>
    <row r="673" spans="1:8" ht="15.75">
      <c r="A673" s="99" t="str">
        <f t="shared" si="42"/>
        <v>СОФИЙСКА ВОДА АД</v>
      </c>
      <c r="B673" s="99" t="str">
        <f t="shared" si="43"/>
        <v>130175000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17302</v>
      </c>
    </row>
    <row r="674" spans="1:8" ht="15.75">
      <c r="A674" s="99" t="str">
        <f t="shared" si="42"/>
        <v>СОФИЙСКА ВОДА АД</v>
      </c>
      <c r="B674" s="99" t="str">
        <f t="shared" si="43"/>
        <v>130175000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СОФИЙСКА ВОДА АД</v>
      </c>
      <c r="B675" s="99" t="str">
        <f t="shared" si="43"/>
        <v>130175000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8694</v>
      </c>
    </row>
    <row r="676" spans="1:8" ht="15.75">
      <c r="A676" s="99" t="str">
        <f t="shared" si="42"/>
        <v>СОФИЙСКА ВОДА АД</v>
      </c>
      <c r="B676" s="99" t="str">
        <f t="shared" si="43"/>
        <v>130175000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СОФИЙСКА ВОДА АД</v>
      </c>
      <c r="B677" s="99" t="str">
        <f t="shared" si="43"/>
        <v>130175000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СОФИЙСКА ВОДА АД</v>
      </c>
      <c r="B678" s="99" t="str">
        <f t="shared" si="43"/>
        <v>130175000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1035</v>
      </c>
    </row>
    <row r="679" spans="1:8" ht="15.75">
      <c r="A679" s="99" t="str">
        <f t="shared" si="42"/>
        <v>СОФИЙСКА ВОДА АД</v>
      </c>
      <c r="B679" s="99" t="str">
        <f t="shared" si="43"/>
        <v>130175000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27206</v>
      </c>
    </row>
    <row r="680" spans="1:8" ht="15.75">
      <c r="A680" s="99" t="str">
        <f t="shared" si="42"/>
        <v>СОФИЙСКА ВОДА АД</v>
      </c>
      <c r="B680" s="99" t="str">
        <f t="shared" si="43"/>
        <v>130175000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СОФИЙСКА ВОДА АД</v>
      </c>
      <c r="B681" s="99" t="str">
        <f t="shared" si="43"/>
        <v>130175000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СОФИЙСКА ВОДА АД</v>
      </c>
      <c r="B682" s="99" t="str">
        <f t="shared" si="43"/>
        <v>130175000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СОФИЙСКА ВОДА АД</v>
      </c>
      <c r="B683" s="99" t="str">
        <f t="shared" si="43"/>
        <v>130175000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14637</v>
      </c>
    </row>
    <row r="684" spans="1:8" ht="15.75">
      <c r="A684" s="99" t="str">
        <f t="shared" si="42"/>
        <v>СОФИЙСКА ВОДА АД</v>
      </c>
      <c r="B684" s="99" t="str">
        <f t="shared" si="43"/>
        <v>130175000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21006</v>
      </c>
    </row>
    <row r="685" spans="1:8" ht="15.75">
      <c r="A685" s="99" t="str">
        <f t="shared" si="42"/>
        <v>СОФИЙСКА ВОДА АД</v>
      </c>
      <c r="B685" s="99" t="str">
        <f t="shared" si="43"/>
        <v>130175000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150969</v>
      </c>
    </row>
    <row r="686" spans="1:8" ht="15.75">
      <c r="A686" s="99" t="str">
        <f t="shared" si="42"/>
        <v>СОФИЙСКА ВОДА АД</v>
      </c>
      <c r="B686" s="99" t="str">
        <f t="shared" si="43"/>
        <v>130175000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186612</v>
      </c>
    </row>
    <row r="687" spans="1:8" ht="15.75">
      <c r="A687" s="99" t="str">
        <f t="shared" si="42"/>
        <v>СОФИЙСКА ВОДА АД</v>
      </c>
      <c r="B687" s="99" t="str">
        <f t="shared" si="43"/>
        <v>130175000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СОФИЙСКА ВОДА АД</v>
      </c>
      <c r="B688" s="99" t="str">
        <f t="shared" si="43"/>
        <v>130175000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СОФИЙСКА ВОДА АД</v>
      </c>
      <c r="B689" s="99" t="str">
        <f t="shared" si="43"/>
        <v>130175000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СОФИЙСКА ВОДА АД</v>
      </c>
      <c r="B690" s="99" t="str">
        <f t="shared" si="43"/>
        <v>130175000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СОФИЙСКА ВОДА АД</v>
      </c>
      <c r="B691" s="99" t="str">
        <f t="shared" si="43"/>
        <v>130175000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СОФИЙСКА ВОДА АД</v>
      </c>
      <c r="B692" s="99" t="str">
        <f t="shared" si="43"/>
        <v>130175000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СОФИЙСКА ВОДА АД</v>
      </c>
      <c r="B693" s="99" t="str">
        <f t="shared" si="43"/>
        <v>130175000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СОФИЙСКА ВОДА АД</v>
      </c>
      <c r="B694" s="99" t="str">
        <f t="shared" si="43"/>
        <v>130175000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СОФИЙСКА ВОДА АД</v>
      </c>
      <c r="B695" s="99" t="str">
        <f t="shared" si="43"/>
        <v>130175000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СОФИЙСКА ВОДА АД</v>
      </c>
      <c r="B696" s="99" t="str">
        <f t="shared" si="43"/>
        <v>130175000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СОФИЙСКА ВОДА АД</v>
      </c>
      <c r="B697" s="99" t="str">
        <f t="shared" si="43"/>
        <v>130175000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СОФИЙСКА ВОДА АД</v>
      </c>
      <c r="B698" s="99" t="str">
        <f t="shared" si="43"/>
        <v>130175000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СОФИЙСКА ВОДА АД</v>
      </c>
      <c r="B699" s="99" t="str">
        <f t="shared" si="43"/>
        <v>130175000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7393</v>
      </c>
    </row>
    <row r="700" spans="1:8" ht="15.75">
      <c r="A700" s="99" t="str">
        <f t="shared" si="42"/>
        <v>СОФИЙСКА ВОДА АД</v>
      </c>
      <c r="B700" s="99" t="str">
        <f t="shared" si="43"/>
        <v>130175000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221211</v>
      </c>
    </row>
    <row r="701" spans="1:8" ht="15.75">
      <c r="A701" s="99" t="str">
        <f t="shared" si="42"/>
        <v>СОФИЙСКА ВОДА АД</v>
      </c>
      <c r="B701" s="99" t="str">
        <f t="shared" si="43"/>
        <v>130175000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СОФИЙСКА ВОДА АД</v>
      </c>
      <c r="B702" s="99" t="str">
        <f t="shared" si="43"/>
        <v>130175000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20</v>
      </c>
    </row>
    <row r="703" spans="1:8" ht="15.75">
      <c r="A703" s="99" t="str">
        <f t="shared" si="42"/>
        <v>СОФИЙСКА ВОДА АД</v>
      </c>
      <c r="B703" s="99" t="str">
        <f t="shared" si="43"/>
        <v>130175000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2232</v>
      </c>
    </row>
    <row r="704" spans="1:8" ht="15.75">
      <c r="A704" s="99" t="str">
        <f t="shared" si="42"/>
        <v>СОФИЙСКА ВОДА АД</v>
      </c>
      <c r="B704" s="99" t="str">
        <f t="shared" si="43"/>
        <v>130175000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СОФИЙСКА ВОДА АД</v>
      </c>
      <c r="B705" s="99" t="str">
        <f t="shared" si="43"/>
        <v>130175000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1057</v>
      </c>
    </row>
    <row r="706" spans="1:8" ht="15.75">
      <c r="A706" s="99" t="str">
        <f t="shared" si="42"/>
        <v>СОФИЙСКА ВОДА АД</v>
      </c>
      <c r="B706" s="99" t="str">
        <f t="shared" si="43"/>
        <v>130175000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СОФИЙСКА ВОДА АД</v>
      </c>
      <c r="B707" s="99" t="str">
        <f t="shared" si="43"/>
        <v>130175000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СОФИЙСКА ВОДА АД</v>
      </c>
      <c r="B708" s="99" t="str">
        <f t="shared" si="43"/>
        <v>130175000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28</v>
      </c>
    </row>
    <row r="709" spans="1:8" ht="15.75">
      <c r="A709" s="99" t="str">
        <f t="shared" si="42"/>
        <v>СОФИЙСКА ВОДА АД</v>
      </c>
      <c r="B709" s="99" t="str">
        <f t="shared" si="43"/>
        <v>130175000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3337</v>
      </c>
    </row>
    <row r="710" spans="1:8" ht="15.75">
      <c r="A710" s="99" t="str">
        <f t="shared" si="42"/>
        <v>СОФИЙСКА ВОДА АД</v>
      </c>
      <c r="B710" s="99" t="str">
        <f t="shared" si="43"/>
        <v>130175000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СОФИЙСКА ВОДА АД</v>
      </c>
      <c r="B711" s="99" t="str">
        <f t="shared" si="43"/>
        <v>130175000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СОФИЙСКА ВОДА АД</v>
      </c>
      <c r="B712" s="99" t="str">
        <f t="shared" si="43"/>
        <v>130175000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СОФИЙСКА ВОДА АД</v>
      </c>
      <c r="B713" s="99" t="str">
        <f t="shared" si="43"/>
        <v>130175000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667</v>
      </c>
    </row>
    <row r="714" spans="1:8" ht="15.75">
      <c r="A714" s="99" t="str">
        <f t="shared" si="42"/>
        <v>СОФИЙСКА ВОДА АД</v>
      </c>
      <c r="B714" s="99" t="str">
        <f t="shared" si="43"/>
        <v>130175000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31</v>
      </c>
    </row>
    <row r="715" spans="1:8" ht="15.75">
      <c r="A715" s="99" t="str">
        <f t="shared" si="42"/>
        <v>СОФИЙСКА ВОДА АД</v>
      </c>
      <c r="B715" s="99" t="str">
        <f t="shared" si="43"/>
        <v>130175000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28008</v>
      </c>
    </row>
    <row r="716" spans="1:8" ht="15.75">
      <c r="A716" s="99" t="str">
        <f t="shared" si="42"/>
        <v>СОФИЙСКА ВОДА АД</v>
      </c>
      <c r="B716" s="99" t="str">
        <f t="shared" si="43"/>
        <v>130175000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28706</v>
      </c>
    </row>
    <row r="717" spans="1:8" ht="15.75">
      <c r="A717" s="99" t="str">
        <f aca="true" t="shared" si="45" ref="A717:A780">pdeName</f>
        <v>СОФИЙСКА ВОДА АД</v>
      </c>
      <c r="B717" s="99" t="str">
        <f aca="true" t="shared" si="46" ref="B717:B780">pdeBulstat</f>
        <v>130175000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СОФИЙСКА ВОДА АД</v>
      </c>
      <c r="B718" s="99" t="str">
        <f t="shared" si="46"/>
        <v>130175000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СОФИЙСКА ВОДА АД</v>
      </c>
      <c r="B719" s="99" t="str">
        <f t="shared" si="46"/>
        <v>130175000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СОФИЙСКА ВОДА АД</v>
      </c>
      <c r="B720" s="99" t="str">
        <f t="shared" si="46"/>
        <v>130175000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СОФИЙСКА ВОДА АД</v>
      </c>
      <c r="B721" s="99" t="str">
        <f t="shared" si="46"/>
        <v>130175000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СОФИЙСКА ВОДА АД</v>
      </c>
      <c r="B722" s="99" t="str">
        <f t="shared" si="46"/>
        <v>130175000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СОФИЙСКА ВОДА АД</v>
      </c>
      <c r="B723" s="99" t="str">
        <f t="shared" si="46"/>
        <v>130175000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СОФИЙСКА ВОДА АД</v>
      </c>
      <c r="B724" s="99" t="str">
        <f t="shared" si="46"/>
        <v>130175000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СОФИЙСКА ВОДА АД</v>
      </c>
      <c r="B725" s="99" t="str">
        <f t="shared" si="46"/>
        <v>130175000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СОФИЙСКА ВОДА АД</v>
      </c>
      <c r="B726" s="99" t="str">
        <f t="shared" si="46"/>
        <v>130175000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СОФИЙСКА ВОДА АД</v>
      </c>
      <c r="B727" s="99" t="str">
        <f t="shared" si="46"/>
        <v>130175000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СОФИЙСКА ВОДА АД</v>
      </c>
      <c r="B728" s="99" t="str">
        <f t="shared" si="46"/>
        <v>130175000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СОФИЙСКА ВОДА АД</v>
      </c>
      <c r="B729" s="99" t="str">
        <f t="shared" si="46"/>
        <v>130175000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СОФИЙСКА ВОДА АД</v>
      </c>
      <c r="B730" s="99" t="str">
        <f t="shared" si="46"/>
        <v>130175000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32043</v>
      </c>
    </row>
    <row r="731" spans="1:8" ht="15.75">
      <c r="A731" s="99" t="str">
        <f t="shared" si="45"/>
        <v>СОФИЙСКА ВОДА АД</v>
      </c>
      <c r="B731" s="99" t="str">
        <f t="shared" si="46"/>
        <v>130175000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СОФИЙСКА ВОДА АД</v>
      </c>
      <c r="B732" s="99" t="str">
        <f t="shared" si="46"/>
        <v>130175000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СОФИЙСКА ВОДА АД</v>
      </c>
      <c r="B733" s="99" t="str">
        <f t="shared" si="46"/>
        <v>130175000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259</v>
      </c>
    </row>
    <row r="734" spans="1:8" ht="15.75">
      <c r="A734" s="99" t="str">
        <f t="shared" si="45"/>
        <v>СОФИЙСКА ВОДА АД</v>
      </c>
      <c r="B734" s="99" t="str">
        <f t="shared" si="46"/>
        <v>130175000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СОФИЙСКА ВОДА АД</v>
      </c>
      <c r="B735" s="99" t="str">
        <f t="shared" si="46"/>
        <v>130175000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808</v>
      </c>
    </row>
    <row r="736" spans="1:8" ht="15.75">
      <c r="A736" s="99" t="str">
        <f t="shared" si="45"/>
        <v>СОФИЙСКА ВОДА АД</v>
      </c>
      <c r="B736" s="99" t="str">
        <f t="shared" si="46"/>
        <v>130175000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СОФИЙСКА ВОДА АД</v>
      </c>
      <c r="B737" s="99" t="str">
        <f t="shared" si="46"/>
        <v>130175000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СОФИЙСКА ВОДА АД</v>
      </c>
      <c r="B738" s="99" t="str">
        <f t="shared" si="46"/>
        <v>130175000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СОФИЙСКА ВОДА АД</v>
      </c>
      <c r="B739" s="99" t="str">
        <f t="shared" si="46"/>
        <v>130175000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1067</v>
      </c>
    </row>
    <row r="740" spans="1:8" ht="15.75">
      <c r="A740" s="99" t="str">
        <f t="shared" si="45"/>
        <v>СОФИЙСКА ВОДА АД</v>
      </c>
      <c r="B740" s="99" t="str">
        <f t="shared" si="46"/>
        <v>130175000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СОФИЙСКА ВОДА АД</v>
      </c>
      <c r="B741" s="99" t="str">
        <f t="shared" si="46"/>
        <v>130175000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СОФИЙСКА ВОДА АД</v>
      </c>
      <c r="B742" s="99" t="str">
        <f t="shared" si="46"/>
        <v>130175000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СОФИЙСКА ВОДА АД</v>
      </c>
      <c r="B743" s="99" t="str">
        <f t="shared" si="46"/>
        <v>130175000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СОФИЙСКА ВОДА АД</v>
      </c>
      <c r="B744" s="99" t="str">
        <f t="shared" si="46"/>
        <v>130175000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СОФИЙСКА ВОДА АД</v>
      </c>
      <c r="B745" s="99" t="str">
        <f t="shared" si="46"/>
        <v>130175000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СОФИЙСКА ВОДА АД</v>
      </c>
      <c r="B746" s="99" t="str">
        <f t="shared" si="46"/>
        <v>130175000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СОФИЙСКА ВОДА АД</v>
      </c>
      <c r="B747" s="99" t="str">
        <f t="shared" si="46"/>
        <v>130175000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СОФИЙСКА ВОДА АД</v>
      </c>
      <c r="B748" s="99" t="str">
        <f t="shared" si="46"/>
        <v>130175000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СОФИЙСКА ВОДА АД</v>
      </c>
      <c r="B749" s="99" t="str">
        <f t="shared" si="46"/>
        <v>130175000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СОФИЙСКА ВОДА АД</v>
      </c>
      <c r="B750" s="99" t="str">
        <f t="shared" si="46"/>
        <v>130175000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СОФИЙСКА ВОДА АД</v>
      </c>
      <c r="B751" s="99" t="str">
        <f t="shared" si="46"/>
        <v>130175000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СОФИЙСКА ВОДА АД</v>
      </c>
      <c r="B752" s="99" t="str">
        <f t="shared" si="46"/>
        <v>130175000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СОФИЙСКА ВОДА АД</v>
      </c>
      <c r="B753" s="99" t="str">
        <f t="shared" si="46"/>
        <v>130175000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СОФИЙСКА ВОДА АД</v>
      </c>
      <c r="B754" s="99" t="str">
        <f t="shared" si="46"/>
        <v>130175000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СОФИЙСКА ВОДА АД</v>
      </c>
      <c r="B755" s="99" t="str">
        <f t="shared" si="46"/>
        <v>130175000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СОФИЙСКА ВОДА АД</v>
      </c>
      <c r="B756" s="99" t="str">
        <f t="shared" si="46"/>
        <v>130175000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СОФИЙСКА ВОДА АД</v>
      </c>
      <c r="B757" s="99" t="str">
        <f t="shared" si="46"/>
        <v>130175000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СОФИЙСКА ВОДА АД</v>
      </c>
      <c r="B758" s="99" t="str">
        <f t="shared" si="46"/>
        <v>130175000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СОФИЙСКА ВОДА АД</v>
      </c>
      <c r="B759" s="99" t="str">
        <f t="shared" si="46"/>
        <v>130175000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СОФИЙСКА ВОДА АД</v>
      </c>
      <c r="B760" s="99" t="str">
        <f t="shared" si="46"/>
        <v>130175000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1067</v>
      </c>
    </row>
    <row r="761" spans="1:8" ht="15.75">
      <c r="A761" s="99" t="str">
        <f t="shared" si="45"/>
        <v>СОФИЙСКА ВОДА АД</v>
      </c>
      <c r="B761" s="99" t="str">
        <f t="shared" si="46"/>
        <v>130175000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СОФИЙСКА ВОДА АД</v>
      </c>
      <c r="B762" s="99" t="str">
        <f t="shared" si="46"/>
        <v>130175000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195</v>
      </c>
    </row>
    <row r="763" spans="1:8" ht="15.75">
      <c r="A763" s="99" t="str">
        <f t="shared" si="45"/>
        <v>СОФИЙСКА ВОДА АД</v>
      </c>
      <c r="B763" s="99" t="str">
        <f t="shared" si="46"/>
        <v>130175000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19275</v>
      </c>
    </row>
    <row r="764" spans="1:8" ht="15.75">
      <c r="A764" s="99" t="str">
        <f t="shared" si="45"/>
        <v>СОФИЙСКА ВОДА АД</v>
      </c>
      <c r="B764" s="99" t="str">
        <f t="shared" si="46"/>
        <v>130175000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СОФИЙСКА ВОДА АД</v>
      </c>
      <c r="B765" s="99" t="str">
        <f t="shared" si="46"/>
        <v>130175000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8943</v>
      </c>
    </row>
    <row r="766" spans="1:8" ht="15.75">
      <c r="A766" s="99" t="str">
        <f t="shared" si="45"/>
        <v>СОФИЙСКА ВОДА АД</v>
      </c>
      <c r="B766" s="99" t="str">
        <f t="shared" si="46"/>
        <v>130175000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СОФИЙСКА ВОДА АД</v>
      </c>
      <c r="B767" s="99" t="str">
        <f t="shared" si="46"/>
        <v>130175000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СОФИЙСКА ВОДА АД</v>
      </c>
      <c r="B768" s="99" t="str">
        <f t="shared" si="46"/>
        <v>130175000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1063</v>
      </c>
    </row>
    <row r="769" spans="1:8" ht="15.75">
      <c r="A769" s="99" t="str">
        <f t="shared" si="45"/>
        <v>СОФИЙСКА ВОДА АД</v>
      </c>
      <c r="B769" s="99" t="str">
        <f t="shared" si="46"/>
        <v>130175000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29476</v>
      </c>
    </row>
    <row r="770" spans="1:8" ht="15.75">
      <c r="A770" s="99" t="str">
        <f t="shared" si="45"/>
        <v>СОФИЙСКА ВОДА АД</v>
      </c>
      <c r="B770" s="99" t="str">
        <f t="shared" si="46"/>
        <v>130175000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СОФИЙСКА ВОДА АД</v>
      </c>
      <c r="B771" s="99" t="str">
        <f t="shared" si="46"/>
        <v>130175000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СОФИЙСКА ВОДА АД</v>
      </c>
      <c r="B772" s="99" t="str">
        <f t="shared" si="46"/>
        <v>130175000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СОФИЙСКА ВОДА АД</v>
      </c>
      <c r="B773" s="99" t="str">
        <f t="shared" si="46"/>
        <v>130175000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15304</v>
      </c>
    </row>
    <row r="774" spans="1:8" ht="15.75">
      <c r="A774" s="99" t="str">
        <f t="shared" si="45"/>
        <v>СОФИЙСКА ВОДА АД</v>
      </c>
      <c r="B774" s="99" t="str">
        <f t="shared" si="46"/>
        <v>130175000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21037</v>
      </c>
    </row>
    <row r="775" spans="1:8" ht="15.75">
      <c r="A775" s="99" t="str">
        <f t="shared" si="45"/>
        <v>СОФИЙСКА ВОДА АД</v>
      </c>
      <c r="B775" s="99" t="str">
        <f t="shared" si="46"/>
        <v>130175000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178977</v>
      </c>
    </row>
    <row r="776" spans="1:8" ht="15.75">
      <c r="A776" s="99" t="str">
        <f t="shared" si="45"/>
        <v>СОФИЙСКА ВОДА АД</v>
      </c>
      <c r="B776" s="99" t="str">
        <f t="shared" si="46"/>
        <v>130175000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215318</v>
      </c>
    </row>
    <row r="777" spans="1:8" ht="15.75">
      <c r="A777" s="99" t="str">
        <f t="shared" si="45"/>
        <v>СОФИЙСКА ВОДА АД</v>
      </c>
      <c r="B777" s="99" t="str">
        <f t="shared" si="46"/>
        <v>130175000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СОФИЙСКА ВОДА АД</v>
      </c>
      <c r="B778" s="99" t="str">
        <f t="shared" si="46"/>
        <v>130175000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СОФИЙСКА ВОДА АД</v>
      </c>
      <c r="B779" s="99" t="str">
        <f t="shared" si="46"/>
        <v>130175000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СОФИЙСКА ВОДА АД</v>
      </c>
      <c r="B780" s="99" t="str">
        <f t="shared" si="46"/>
        <v>130175000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СОФИЙСКА ВОДА АД</v>
      </c>
      <c r="B781" s="99" t="str">
        <f aca="true" t="shared" si="49" ref="B781:B844">pdeBulstat</f>
        <v>130175000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СОФИЙСКА ВОДА АД</v>
      </c>
      <c r="B782" s="99" t="str">
        <f t="shared" si="49"/>
        <v>130175000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СОФИЙСКА ВОДА АД</v>
      </c>
      <c r="B783" s="99" t="str">
        <f t="shared" si="49"/>
        <v>130175000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СОФИЙСКА ВОДА АД</v>
      </c>
      <c r="B784" s="99" t="str">
        <f t="shared" si="49"/>
        <v>130175000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СОФИЙСКА ВОДА АД</v>
      </c>
      <c r="B785" s="99" t="str">
        <f t="shared" si="49"/>
        <v>130175000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СОФИЙСКА ВОДА АД</v>
      </c>
      <c r="B786" s="99" t="str">
        <f t="shared" si="49"/>
        <v>130175000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СОФИЙСКА ВОДА АД</v>
      </c>
      <c r="B787" s="99" t="str">
        <f t="shared" si="49"/>
        <v>130175000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СОФИЙСКА ВОДА АД</v>
      </c>
      <c r="B788" s="99" t="str">
        <f t="shared" si="49"/>
        <v>130175000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СОФИЙСКА ВОДА АД</v>
      </c>
      <c r="B789" s="99" t="str">
        <f t="shared" si="49"/>
        <v>130175000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7393</v>
      </c>
    </row>
    <row r="790" spans="1:8" ht="15.75">
      <c r="A790" s="99" t="str">
        <f t="shared" si="48"/>
        <v>СОФИЙСКА ВОДА АД</v>
      </c>
      <c r="B790" s="99" t="str">
        <f t="shared" si="49"/>
        <v>130175000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252187</v>
      </c>
    </row>
    <row r="791" spans="1:8" ht="15.75">
      <c r="A791" s="99" t="str">
        <f t="shared" si="48"/>
        <v>СОФИЙСКА ВОДА АД</v>
      </c>
      <c r="B791" s="99" t="str">
        <f t="shared" si="49"/>
        <v>130175000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СОФИЙСКА ВОДА АД</v>
      </c>
      <c r="B792" s="99" t="str">
        <f t="shared" si="49"/>
        <v>130175000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СОФИЙСКА ВОДА АД</v>
      </c>
      <c r="B793" s="99" t="str">
        <f t="shared" si="49"/>
        <v>130175000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СОФИЙСКА ВОДА АД</v>
      </c>
      <c r="B794" s="99" t="str">
        <f t="shared" si="49"/>
        <v>130175000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СОФИЙСКА ВОДА АД</v>
      </c>
      <c r="B795" s="99" t="str">
        <f t="shared" si="49"/>
        <v>130175000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СОФИЙСКА ВОДА АД</v>
      </c>
      <c r="B796" s="99" t="str">
        <f t="shared" si="49"/>
        <v>130175000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СОФИЙСКА ВОДА АД</v>
      </c>
      <c r="B797" s="99" t="str">
        <f t="shared" si="49"/>
        <v>130175000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СОФИЙСКА ВОДА АД</v>
      </c>
      <c r="B798" s="99" t="str">
        <f t="shared" si="49"/>
        <v>130175000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СОФИЙСКА ВОДА АД</v>
      </c>
      <c r="B799" s="99" t="str">
        <f t="shared" si="49"/>
        <v>130175000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СОФИЙСКА ВОДА АД</v>
      </c>
      <c r="B800" s="99" t="str">
        <f t="shared" si="49"/>
        <v>130175000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СОФИЙСКА ВОДА АД</v>
      </c>
      <c r="B801" s="99" t="str">
        <f t="shared" si="49"/>
        <v>130175000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СОФИЙСКА ВОДА АД</v>
      </c>
      <c r="B802" s="99" t="str">
        <f t="shared" si="49"/>
        <v>130175000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СОФИЙСКА ВОДА АД</v>
      </c>
      <c r="B803" s="99" t="str">
        <f t="shared" si="49"/>
        <v>130175000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СОФИЙСКА ВОДА АД</v>
      </c>
      <c r="B804" s="99" t="str">
        <f t="shared" si="49"/>
        <v>130175000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СОФИЙСКА ВОДА АД</v>
      </c>
      <c r="B805" s="99" t="str">
        <f t="shared" si="49"/>
        <v>130175000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СОФИЙСКА ВОДА АД</v>
      </c>
      <c r="B806" s="99" t="str">
        <f t="shared" si="49"/>
        <v>130175000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СОФИЙСКА ВОДА АД</v>
      </c>
      <c r="B807" s="99" t="str">
        <f t="shared" si="49"/>
        <v>130175000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СОФИЙСКА ВОДА АД</v>
      </c>
      <c r="B808" s="99" t="str">
        <f t="shared" si="49"/>
        <v>130175000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СОФИЙСКА ВОДА АД</v>
      </c>
      <c r="B809" s="99" t="str">
        <f t="shared" si="49"/>
        <v>130175000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СОФИЙСКА ВОДА АД</v>
      </c>
      <c r="B810" s="99" t="str">
        <f t="shared" si="49"/>
        <v>130175000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СОФИЙСКА ВОДА АД</v>
      </c>
      <c r="B811" s="99" t="str">
        <f t="shared" si="49"/>
        <v>130175000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СОФИЙСКА ВОДА АД</v>
      </c>
      <c r="B812" s="99" t="str">
        <f t="shared" si="49"/>
        <v>130175000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СОФИЙСКА ВОДА АД</v>
      </c>
      <c r="B813" s="99" t="str">
        <f t="shared" si="49"/>
        <v>130175000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СОФИЙСКА ВОДА АД</v>
      </c>
      <c r="B814" s="99" t="str">
        <f t="shared" si="49"/>
        <v>130175000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СОФИЙСКА ВОДА АД</v>
      </c>
      <c r="B815" s="99" t="str">
        <f t="shared" si="49"/>
        <v>130175000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СОФИЙСКА ВОДА АД</v>
      </c>
      <c r="B816" s="99" t="str">
        <f t="shared" si="49"/>
        <v>130175000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СОФИЙСКА ВОДА АД</v>
      </c>
      <c r="B817" s="99" t="str">
        <f t="shared" si="49"/>
        <v>130175000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СОФИЙСКА ВОДА АД</v>
      </c>
      <c r="B818" s="99" t="str">
        <f t="shared" si="49"/>
        <v>130175000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СОФИЙСКА ВОДА АД</v>
      </c>
      <c r="B819" s="99" t="str">
        <f t="shared" si="49"/>
        <v>130175000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СОФИЙСКА ВОДА АД</v>
      </c>
      <c r="B820" s="99" t="str">
        <f t="shared" si="49"/>
        <v>130175000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СОФИЙСКА ВОДА АД</v>
      </c>
      <c r="B821" s="99" t="str">
        <f t="shared" si="49"/>
        <v>130175000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СОФИЙСКА ВОДА АД</v>
      </c>
      <c r="B822" s="99" t="str">
        <f t="shared" si="49"/>
        <v>130175000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СОФИЙСКА ВОДА АД</v>
      </c>
      <c r="B823" s="99" t="str">
        <f t="shared" si="49"/>
        <v>130175000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СОФИЙСКА ВОДА АД</v>
      </c>
      <c r="B824" s="99" t="str">
        <f t="shared" si="49"/>
        <v>130175000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СОФИЙСКА ВОДА АД</v>
      </c>
      <c r="B825" s="99" t="str">
        <f t="shared" si="49"/>
        <v>130175000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СОФИЙСКА ВОДА АД</v>
      </c>
      <c r="B826" s="99" t="str">
        <f t="shared" si="49"/>
        <v>130175000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СОФИЙСКА ВОДА АД</v>
      </c>
      <c r="B827" s="99" t="str">
        <f t="shared" si="49"/>
        <v>130175000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СОФИЙСКА ВОДА АД</v>
      </c>
      <c r="B828" s="99" t="str">
        <f t="shared" si="49"/>
        <v>130175000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СОФИЙСКА ВОДА АД</v>
      </c>
      <c r="B829" s="99" t="str">
        <f t="shared" si="49"/>
        <v>130175000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СОФИЙСКА ВОДА АД</v>
      </c>
      <c r="B830" s="99" t="str">
        <f t="shared" si="49"/>
        <v>130175000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СОФИЙСКА ВОДА АД</v>
      </c>
      <c r="B831" s="99" t="str">
        <f t="shared" si="49"/>
        <v>130175000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СОФИЙСКА ВОДА АД</v>
      </c>
      <c r="B832" s="99" t="str">
        <f t="shared" si="49"/>
        <v>130175000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СОФИЙСКА ВОДА АД</v>
      </c>
      <c r="B833" s="99" t="str">
        <f t="shared" si="49"/>
        <v>130175000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СОФИЙСКА ВОДА АД</v>
      </c>
      <c r="B834" s="99" t="str">
        <f t="shared" si="49"/>
        <v>130175000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СОФИЙСКА ВОДА АД</v>
      </c>
      <c r="B835" s="99" t="str">
        <f t="shared" si="49"/>
        <v>130175000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СОФИЙСКА ВОДА АД</v>
      </c>
      <c r="B836" s="99" t="str">
        <f t="shared" si="49"/>
        <v>130175000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СОФИЙСКА ВОДА АД</v>
      </c>
      <c r="B837" s="99" t="str">
        <f t="shared" si="49"/>
        <v>130175000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СОФИЙСКА ВОДА АД</v>
      </c>
      <c r="B838" s="99" t="str">
        <f t="shared" si="49"/>
        <v>130175000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СОФИЙСКА ВОДА АД</v>
      </c>
      <c r="B839" s="99" t="str">
        <f t="shared" si="49"/>
        <v>130175000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СОФИЙСКА ВОДА АД</v>
      </c>
      <c r="B840" s="99" t="str">
        <f t="shared" si="49"/>
        <v>130175000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СОФИЙСКА ВОДА АД</v>
      </c>
      <c r="B841" s="99" t="str">
        <f t="shared" si="49"/>
        <v>130175000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СОФИЙСКА ВОДА АД</v>
      </c>
      <c r="B842" s="99" t="str">
        <f t="shared" si="49"/>
        <v>130175000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СОФИЙСКА ВОДА АД</v>
      </c>
      <c r="B843" s="99" t="str">
        <f t="shared" si="49"/>
        <v>130175000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СОФИЙСКА ВОДА АД</v>
      </c>
      <c r="B844" s="99" t="str">
        <f t="shared" si="49"/>
        <v>130175000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СОФИЙСКА ВОДА АД</v>
      </c>
      <c r="B845" s="99" t="str">
        <f aca="true" t="shared" si="52" ref="B845:B910">pdeBulstat</f>
        <v>130175000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СОФИЙСКА ВОДА АД</v>
      </c>
      <c r="B846" s="99" t="str">
        <f t="shared" si="52"/>
        <v>130175000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СОФИЙСКА ВОДА АД</v>
      </c>
      <c r="B847" s="99" t="str">
        <f t="shared" si="52"/>
        <v>130175000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СОФИЙСКА ВОДА АД</v>
      </c>
      <c r="B848" s="99" t="str">
        <f t="shared" si="52"/>
        <v>130175000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СОФИЙСКА ВОДА АД</v>
      </c>
      <c r="B849" s="99" t="str">
        <f t="shared" si="52"/>
        <v>130175000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СОФИЙСКА ВОДА АД</v>
      </c>
      <c r="B850" s="99" t="str">
        <f t="shared" si="52"/>
        <v>130175000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СОФИЙСКА ВОДА АД</v>
      </c>
      <c r="B851" s="99" t="str">
        <f t="shared" si="52"/>
        <v>130175000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СОФИЙСКА ВОДА АД</v>
      </c>
      <c r="B852" s="99" t="str">
        <f t="shared" si="52"/>
        <v>130175000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195</v>
      </c>
    </row>
    <row r="853" spans="1:8" ht="15.75">
      <c r="A853" s="99" t="str">
        <f t="shared" si="51"/>
        <v>СОФИЙСКА ВОДА АД</v>
      </c>
      <c r="B853" s="99" t="str">
        <f t="shared" si="52"/>
        <v>130175000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19275</v>
      </c>
    </row>
    <row r="854" spans="1:8" ht="15.75">
      <c r="A854" s="99" t="str">
        <f t="shared" si="51"/>
        <v>СОФИЙСКА ВОДА АД</v>
      </c>
      <c r="B854" s="99" t="str">
        <f t="shared" si="52"/>
        <v>130175000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СОФИЙСКА ВОДА АД</v>
      </c>
      <c r="B855" s="99" t="str">
        <f t="shared" si="52"/>
        <v>130175000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8943</v>
      </c>
    </row>
    <row r="856" spans="1:8" ht="15.75">
      <c r="A856" s="99" t="str">
        <f t="shared" si="51"/>
        <v>СОФИЙСКА ВОДА АД</v>
      </c>
      <c r="B856" s="99" t="str">
        <f t="shared" si="52"/>
        <v>130175000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СОФИЙСКА ВОДА АД</v>
      </c>
      <c r="B857" s="99" t="str">
        <f t="shared" si="52"/>
        <v>130175000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СОФИЙСКА ВОДА АД</v>
      </c>
      <c r="B858" s="99" t="str">
        <f t="shared" si="52"/>
        <v>130175000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1063</v>
      </c>
    </row>
    <row r="859" spans="1:8" ht="15.75">
      <c r="A859" s="99" t="str">
        <f t="shared" si="51"/>
        <v>СОФИЙСКА ВОДА АД</v>
      </c>
      <c r="B859" s="99" t="str">
        <f t="shared" si="52"/>
        <v>130175000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29476</v>
      </c>
    </row>
    <row r="860" spans="1:8" ht="15.75">
      <c r="A860" s="99" t="str">
        <f t="shared" si="51"/>
        <v>СОФИЙСКА ВОДА АД</v>
      </c>
      <c r="B860" s="99" t="str">
        <f t="shared" si="52"/>
        <v>130175000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СОФИЙСКА ВОДА АД</v>
      </c>
      <c r="B861" s="99" t="str">
        <f t="shared" si="52"/>
        <v>130175000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СОФИЙСКА ВОДА АД</v>
      </c>
      <c r="B862" s="99" t="str">
        <f t="shared" si="52"/>
        <v>130175000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СОФИЙСКА ВОДА АД</v>
      </c>
      <c r="B863" s="99" t="str">
        <f t="shared" si="52"/>
        <v>130175000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15304</v>
      </c>
    </row>
    <row r="864" spans="1:8" ht="15.75">
      <c r="A864" s="99" t="str">
        <f t="shared" si="51"/>
        <v>СОФИЙСКА ВОДА АД</v>
      </c>
      <c r="B864" s="99" t="str">
        <f t="shared" si="52"/>
        <v>130175000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21037</v>
      </c>
    </row>
    <row r="865" spans="1:8" ht="15.75">
      <c r="A865" s="99" t="str">
        <f t="shared" si="51"/>
        <v>СОФИЙСКА ВОДА АД</v>
      </c>
      <c r="B865" s="99" t="str">
        <f t="shared" si="52"/>
        <v>130175000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178977</v>
      </c>
    </row>
    <row r="866" spans="1:8" ht="15.75">
      <c r="A866" s="99" t="str">
        <f t="shared" si="51"/>
        <v>СОФИЙСКА ВОДА АД</v>
      </c>
      <c r="B866" s="99" t="str">
        <f t="shared" si="52"/>
        <v>130175000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215318</v>
      </c>
    </row>
    <row r="867" spans="1:8" ht="15.75">
      <c r="A867" s="99" t="str">
        <f t="shared" si="51"/>
        <v>СОФИЙСКА ВОДА АД</v>
      </c>
      <c r="B867" s="99" t="str">
        <f t="shared" si="52"/>
        <v>130175000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СОФИЙСКА ВОДА АД</v>
      </c>
      <c r="B868" s="99" t="str">
        <f t="shared" si="52"/>
        <v>130175000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СОФИЙСКА ВОДА АД</v>
      </c>
      <c r="B869" s="99" t="str">
        <f t="shared" si="52"/>
        <v>130175000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СОФИЙСКА ВОДА АД</v>
      </c>
      <c r="B870" s="99" t="str">
        <f t="shared" si="52"/>
        <v>130175000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СОФИЙСКА ВОДА АД</v>
      </c>
      <c r="B871" s="99" t="str">
        <f t="shared" si="52"/>
        <v>130175000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СОФИЙСКА ВОДА АД</v>
      </c>
      <c r="B872" s="99" t="str">
        <f t="shared" si="52"/>
        <v>130175000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СОФИЙСКА ВОДА АД</v>
      </c>
      <c r="B873" s="99" t="str">
        <f t="shared" si="52"/>
        <v>130175000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СОФИЙСКА ВОДА АД</v>
      </c>
      <c r="B874" s="99" t="str">
        <f t="shared" si="52"/>
        <v>130175000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СОФИЙСКА ВОДА АД</v>
      </c>
      <c r="B875" s="99" t="str">
        <f t="shared" si="52"/>
        <v>130175000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СОФИЙСКА ВОДА АД</v>
      </c>
      <c r="B876" s="99" t="str">
        <f t="shared" si="52"/>
        <v>130175000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СОФИЙСКА ВОДА АД</v>
      </c>
      <c r="B877" s="99" t="str">
        <f t="shared" si="52"/>
        <v>130175000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СОФИЙСКА ВОДА АД</v>
      </c>
      <c r="B878" s="99" t="str">
        <f t="shared" si="52"/>
        <v>130175000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СОФИЙСКА ВОДА АД</v>
      </c>
      <c r="B879" s="99" t="str">
        <f t="shared" si="52"/>
        <v>130175000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7393</v>
      </c>
    </row>
    <row r="880" spans="1:8" ht="15.75">
      <c r="A880" s="99" t="str">
        <f t="shared" si="51"/>
        <v>СОФИЙСКА ВОДА АД</v>
      </c>
      <c r="B880" s="99" t="str">
        <f t="shared" si="52"/>
        <v>130175000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252187</v>
      </c>
    </row>
    <row r="881" spans="1:8" ht="15.75">
      <c r="A881" s="99" t="str">
        <f t="shared" si="51"/>
        <v>СОФИЙСКА ВОДА АД</v>
      </c>
      <c r="B881" s="99" t="str">
        <f t="shared" si="52"/>
        <v>130175000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185</v>
      </c>
    </row>
    <row r="882" spans="1:8" ht="15.75">
      <c r="A882" s="99" t="str">
        <f t="shared" si="51"/>
        <v>СОФИЙСКА ВОДА АД</v>
      </c>
      <c r="B882" s="99" t="str">
        <f t="shared" si="52"/>
        <v>130175000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330</v>
      </c>
    </row>
    <row r="883" spans="1:8" ht="15.75">
      <c r="A883" s="99" t="str">
        <f t="shared" si="51"/>
        <v>СОФИЙСКА ВОДА АД</v>
      </c>
      <c r="B883" s="99" t="str">
        <f t="shared" si="52"/>
        <v>130175000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10415</v>
      </c>
    </row>
    <row r="884" spans="1:8" ht="15.75">
      <c r="A884" s="99" t="str">
        <f t="shared" si="51"/>
        <v>СОФИЙСКА ВОДА АД</v>
      </c>
      <c r="B884" s="99" t="str">
        <f t="shared" si="52"/>
        <v>130175000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СОФИЙСКА ВОДА АД</v>
      </c>
      <c r="B885" s="99" t="str">
        <f t="shared" si="52"/>
        <v>130175000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6013</v>
      </c>
    </row>
    <row r="886" spans="1:8" ht="15.75">
      <c r="A886" s="99" t="str">
        <f t="shared" si="51"/>
        <v>СОФИЙСКА ВОДА АД</v>
      </c>
      <c r="B886" s="99" t="str">
        <f t="shared" si="52"/>
        <v>130175000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СОФИЙСКА ВОДА АД</v>
      </c>
      <c r="B887" s="99" t="str">
        <f t="shared" si="52"/>
        <v>130175000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СОФИЙСКА ВОДА АД</v>
      </c>
      <c r="B888" s="99" t="str">
        <f t="shared" si="52"/>
        <v>130175000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123</v>
      </c>
    </row>
    <row r="889" spans="1:8" ht="15.75">
      <c r="A889" s="99" t="str">
        <f t="shared" si="51"/>
        <v>СОФИЙСКА ВОДА АД</v>
      </c>
      <c r="B889" s="99" t="str">
        <f t="shared" si="52"/>
        <v>130175000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17066</v>
      </c>
    </row>
    <row r="890" spans="1:8" ht="15.75">
      <c r="A890" s="99" t="str">
        <f t="shared" si="51"/>
        <v>СОФИЙСКА ВОДА АД</v>
      </c>
      <c r="B890" s="99" t="str">
        <f t="shared" si="52"/>
        <v>130175000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СОФИЙСКА ВОДА АД</v>
      </c>
      <c r="B891" s="99" t="str">
        <f t="shared" si="52"/>
        <v>130175000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СОФИЙСКА ВОДА АД</v>
      </c>
      <c r="B892" s="99" t="str">
        <f t="shared" si="52"/>
        <v>130175000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СОФИЙСКА ВОДА АД</v>
      </c>
      <c r="B893" s="99" t="str">
        <f t="shared" si="52"/>
        <v>130175000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4781</v>
      </c>
    </row>
    <row r="894" spans="1:8" ht="15.75">
      <c r="A894" s="99" t="str">
        <f t="shared" si="51"/>
        <v>СОФИЙСКА ВОДА АД</v>
      </c>
      <c r="B894" s="99" t="str">
        <f t="shared" si="52"/>
        <v>130175000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4</v>
      </c>
    </row>
    <row r="895" spans="1:8" ht="15.75">
      <c r="A895" s="99" t="str">
        <f t="shared" si="51"/>
        <v>СОФИЙСКА ВОДА АД</v>
      </c>
      <c r="B895" s="99" t="str">
        <f t="shared" si="52"/>
        <v>130175000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283892</v>
      </c>
    </row>
    <row r="896" spans="1:8" ht="15.75">
      <c r="A896" s="99" t="str">
        <f t="shared" si="51"/>
        <v>СОФИЙСКА ВОДА АД</v>
      </c>
      <c r="B896" s="99" t="str">
        <f t="shared" si="52"/>
        <v>130175000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288677</v>
      </c>
    </row>
    <row r="897" spans="1:8" ht="15.75">
      <c r="A897" s="99" t="str">
        <f t="shared" si="51"/>
        <v>СОФИЙСКА ВОДА АД</v>
      </c>
      <c r="B897" s="99" t="str">
        <f t="shared" si="52"/>
        <v>130175000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СОФИЙСКА ВОДА АД</v>
      </c>
      <c r="B898" s="99" t="str">
        <f t="shared" si="52"/>
        <v>130175000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СОФИЙСКА ВОДА АД</v>
      </c>
      <c r="B899" s="99" t="str">
        <f t="shared" si="52"/>
        <v>130175000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СОФИЙСКА ВОДА АД</v>
      </c>
      <c r="B900" s="99" t="str">
        <f t="shared" si="52"/>
        <v>130175000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СОФИЙСКА ВОДА АД</v>
      </c>
      <c r="B901" s="99" t="str">
        <f t="shared" si="52"/>
        <v>130175000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СОФИЙСКА ВОДА АД</v>
      </c>
      <c r="B902" s="99" t="str">
        <f t="shared" si="52"/>
        <v>130175000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СОФИЙСКА ВОДА АД</v>
      </c>
      <c r="B903" s="99" t="str">
        <f t="shared" si="52"/>
        <v>130175000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СОФИЙСКА ВОДА АД</v>
      </c>
      <c r="B904" s="99" t="str">
        <f t="shared" si="52"/>
        <v>130175000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СОФИЙСКА ВОДА АД</v>
      </c>
      <c r="B905" s="99" t="str">
        <f t="shared" si="52"/>
        <v>130175000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СОФИЙСКА ВОДА АД</v>
      </c>
      <c r="B906" s="99" t="str">
        <f t="shared" si="52"/>
        <v>130175000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СОФИЙСКА ВОДА АД</v>
      </c>
      <c r="B907" s="99" t="str">
        <f t="shared" si="52"/>
        <v>130175000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СОФИЙСКА ВОДА АД</v>
      </c>
      <c r="B908" s="99" t="str">
        <f t="shared" si="52"/>
        <v>130175000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СОФИЙСКА ВОДА АД</v>
      </c>
      <c r="B909" s="99" t="str">
        <f t="shared" si="52"/>
        <v>130175000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СОФИЙСКА ВОДА АД</v>
      </c>
      <c r="B910" s="99" t="str">
        <f t="shared" si="52"/>
        <v>130175000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305743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СОФИЙСКА ВОДА АД</v>
      </c>
      <c r="B912" s="99" t="str">
        <f aca="true" t="shared" si="55" ref="B912:B975">pdeBulstat</f>
        <v>130175000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СОФИЙСКА ВОДА АД</v>
      </c>
      <c r="B913" s="99" t="str">
        <f t="shared" si="55"/>
        <v>130175000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СОФИЙСКА ВОДА АД</v>
      </c>
      <c r="B914" s="99" t="str">
        <f t="shared" si="55"/>
        <v>130175000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СОФИЙСКА ВОДА АД</v>
      </c>
      <c r="B915" s="99" t="str">
        <f t="shared" si="55"/>
        <v>130175000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СОФИЙСКА ВОДА АД</v>
      </c>
      <c r="B916" s="99" t="str">
        <f t="shared" si="55"/>
        <v>130175000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СОФИЙСКА ВОДА АД</v>
      </c>
      <c r="B917" s="99" t="str">
        <f t="shared" si="55"/>
        <v>130175000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СОФИЙСКА ВОДА АД</v>
      </c>
      <c r="B918" s="99" t="str">
        <f t="shared" si="55"/>
        <v>130175000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290</v>
      </c>
    </row>
    <row r="919" spans="1:8" ht="15.75">
      <c r="A919" s="99" t="str">
        <f t="shared" si="54"/>
        <v>СОФИЙСКА ВОДА АД</v>
      </c>
      <c r="B919" s="99" t="str">
        <f t="shared" si="55"/>
        <v>130175000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СОФИЙСКА ВОДА АД</v>
      </c>
      <c r="B920" s="99" t="str">
        <f t="shared" si="55"/>
        <v>130175000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290</v>
      </c>
    </row>
    <row r="921" spans="1:8" ht="15.75">
      <c r="A921" s="99" t="str">
        <f t="shared" si="54"/>
        <v>СОФИЙСКА ВОДА АД</v>
      </c>
      <c r="B921" s="99" t="str">
        <f t="shared" si="55"/>
        <v>130175000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290</v>
      </c>
    </row>
    <row r="922" spans="1:8" ht="15.75">
      <c r="A922" s="99" t="str">
        <f t="shared" si="54"/>
        <v>СОФИЙСКА ВОДА АД</v>
      </c>
      <c r="B922" s="99" t="str">
        <f t="shared" si="55"/>
        <v>130175000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6638</v>
      </c>
    </row>
    <row r="923" spans="1:8" ht="15.75">
      <c r="A923" s="99" t="str">
        <f t="shared" si="54"/>
        <v>СОФИЙСКА ВОДА АД</v>
      </c>
      <c r="B923" s="99" t="str">
        <f t="shared" si="55"/>
        <v>130175000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14</v>
      </c>
    </row>
    <row r="924" spans="1:8" ht="15.75">
      <c r="A924" s="99" t="str">
        <f t="shared" si="54"/>
        <v>СОФИЙСКА ВОДА АД</v>
      </c>
      <c r="B924" s="99" t="str">
        <f t="shared" si="55"/>
        <v>130175000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СОФИЙСКА ВОДА АД</v>
      </c>
      <c r="B925" s="99" t="str">
        <f t="shared" si="55"/>
        <v>130175000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СОФИЙСКА ВОДА АД</v>
      </c>
      <c r="B926" s="99" t="str">
        <f t="shared" si="55"/>
        <v>130175000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14</v>
      </c>
    </row>
    <row r="927" spans="1:8" ht="15.75">
      <c r="A927" s="99" t="str">
        <f t="shared" si="54"/>
        <v>СОФИЙСКА ВОДА АД</v>
      </c>
      <c r="B927" s="99" t="str">
        <f t="shared" si="55"/>
        <v>130175000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35266</v>
      </c>
    </row>
    <row r="928" spans="1:8" ht="15.75">
      <c r="A928" s="99" t="str">
        <f t="shared" si="54"/>
        <v>СОФИЙСКА ВОДА АД</v>
      </c>
      <c r="B928" s="99" t="str">
        <f t="shared" si="55"/>
        <v>130175000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СОФИЙСКА ВОДА АД</v>
      </c>
      <c r="B929" s="99" t="str">
        <f t="shared" si="55"/>
        <v>130175000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СОФИЙСКА ВОДА АД</v>
      </c>
      <c r="B930" s="99" t="str">
        <f t="shared" si="55"/>
        <v>130175000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СОФИЙСКА ВОДА АД</v>
      </c>
      <c r="B931" s="99" t="str">
        <f t="shared" si="55"/>
        <v>130175000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СОФИЙСКА ВОДА АД</v>
      </c>
      <c r="B932" s="99" t="str">
        <f t="shared" si="55"/>
        <v>130175000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81</v>
      </c>
    </row>
    <row r="933" spans="1:8" ht="15.75">
      <c r="A933" s="99" t="str">
        <f t="shared" si="54"/>
        <v>СОФИЙСКА ВОДА АД</v>
      </c>
      <c r="B933" s="99" t="str">
        <f t="shared" si="55"/>
        <v>130175000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</v>
      </c>
    </row>
    <row r="934" spans="1:8" ht="15.75">
      <c r="A934" s="99" t="str">
        <f t="shared" si="54"/>
        <v>СОФИЙСКА ВОДА АД</v>
      </c>
      <c r="B934" s="99" t="str">
        <f t="shared" si="55"/>
        <v>130175000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76</v>
      </c>
    </row>
    <row r="935" spans="1:8" ht="15.75">
      <c r="A935" s="99" t="str">
        <f t="shared" si="54"/>
        <v>СОФИЙСКА ВОДА АД</v>
      </c>
      <c r="B935" s="99" t="str">
        <f t="shared" si="55"/>
        <v>130175000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СОФИЙСКА ВОДА АД</v>
      </c>
      <c r="B936" s="99" t="str">
        <f t="shared" si="55"/>
        <v>130175000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СОФИЙСКА ВОДА АД</v>
      </c>
      <c r="B937" s="99" t="str">
        <f t="shared" si="55"/>
        <v>130175000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СОФИЙСКА ВОДА АД</v>
      </c>
      <c r="B938" s="99" t="str">
        <f t="shared" si="55"/>
        <v>130175000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СОФИЙСКА ВОДА АД</v>
      </c>
      <c r="B939" s="99" t="str">
        <f t="shared" si="55"/>
        <v>130175000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СОФИЙСКА ВОДА АД</v>
      </c>
      <c r="B940" s="99" t="str">
        <f t="shared" si="55"/>
        <v>130175000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СОФИЙСКА ВОДА АД</v>
      </c>
      <c r="B941" s="99" t="str">
        <f t="shared" si="55"/>
        <v>130175000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СОФИЙСКА ВОДА АД</v>
      </c>
      <c r="B942" s="99" t="str">
        <f t="shared" si="55"/>
        <v>130175000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35361</v>
      </c>
    </row>
    <row r="943" spans="1:8" ht="15.75">
      <c r="A943" s="99" t="str">
        <f t="shared" si="54"/>
        <v>СОФИЙСКА ВОДА АД</v>
      </c>
      <c r="B943" s="99" t="str">
        <f t="shared" si="55"/>
        <v>130175000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42289</v>
      </c>
    </row>
    <row r="944" spans="1:8" ht="15.75">
      <c r="A944" s="99" t="str">
        <f t="shared" si="54"/>
        <v>СОФИЙСКА ВОДА АД</v>
      </c>
      <c r="B944" s="99" t="str">
        <f t="shared" si="55"/>
        <v>130175000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СОФИЙСКА ВОДА АД</v>
      </c>
      <c r="B945" s="99" t="str">
        <f t="shared" si="55"/>
        <v>130175000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СОФИЙСКА ВОДА АД</v>
      </c>
      <c r="B946" s="99" t="str">
        <f t="shared" si="55"/>
        <v>130175000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СОФИЙСКА ВОДА АД</v>
      </c>
      <c r="B947" s="99" t="str">
        <f t="shared" si="55"/>
        <v>130175000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СОФИЙСКА ВОДА АД</v>
      </c>
      <c r="B948" s="99" t="str">
        <f t="shared" si="55"/>
        <v>130175000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СОФИЙСКА ВОДА АД</v>
      </c>
      <c r="B949" s="99" t="str">
        <f t="shared" si="55"/>
        <v>130175000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СОФИЙСКА ВОДА АД</v>
      </c>
      <c r="B950" s="99" t="str">
        <f t="shared" si="55"/>
        <v>130175000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СОФИЙСКА ВОДА АД</v>
      </c>
      <c r="B951" s="99" t="str">
        <f t="shared" si="55"/>
        <v>130175000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СОФИЙСКА ВОДА АД</v>
      </c>
      <c r="B952" s="99" t="str">
        <f t="shared" si="55"/>
        <v>130175000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СОФИЙСКА ВОДА АД</v>
      </c>
      <c r="B953" s="99" t="str">
        <f t="shared" si="55"/>
        <v>130175000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СОФИЙСКА ВОДА АД</v>
      </c>
      <c r="B954" s="99" t="str">
        <f t="shared" si="55"/>
        <v>130175000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СОФИЙСКА ВОДА АД</v>
      </c>
      <c r="B955" s="99" t="str">
        <f t="shared" si="55"/>
        <v>130175000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14</v>
      </c>
    </row>
    <row r="956" spans="1:8" ht="15.75">
      <c r="A956" s="99" t="str">
        <f t="shared" si="54"/>
        <v>СОФИЙСКА ВОДА АД</v>
      </c>
      <c r="B956" s="99" t="str">
        <f t="shared" si="55"/>
        <v>130175000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СОФИЙСКА ВОДА АД</v>
      </c>
      <c r="B957" s="99" t="str">
        <f t="shared" si="55"/>
        <v>130175000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СОФИЙСКА ВОДА АД</v>
      </c>
      <c r="B958" s="99" t="str">
        <f t="shared" si="55"/>
        <v>130175000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14</v>
      </c>
    </row>
    <row r="959" spans="1:8" ht="15.75">
      <c r="A959" s="99" t="str">
        <f t="shared" si="54"/>
        <v>СОФИЙСКА ВОДА АД</v>
      </c>
      <c r="B959" s="99" t="str">
        <f t="shared" si="55"/>
        <v>130175000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35266</v>
      </c>
    </row>
    <row r="960" spans="1:8" ht="15.75">
      <c r="A960" s="99" t="str">
        <f t="shared" si="54"/>
        <v>СОФИЙСКА ВОДА АД</v>
      </c>
      <c r="B960" s="99" t="str">
        <f t="shared" si="55"/>
        <v>130175000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СОФИЙСКА ВОДА АД</v>
      </c>
      <c r="B961" s="99" t="str">
        <f t="shared" si="55"/>
        <v>130175000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СОФИЙСКА ВОДА АД</v>
      </c>
      <c r="B962" s="99" t="str">
        <f t="shared" si="55"/>
        <v>130175000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СОФИЙСКА ВОДА АД</v>
      </c>
      <c r="B963" s="99" t="str">
        <f t="shared" si="55"/>
        <v>130175000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СОФИЙСКА ВОДА АД</v>
      </c>
      <c r="B964" s="99" t="str">
        <f t="shared" si="55"/>
        <v>130175000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81</v>
      </c>
    </row>
    <row r="965" spans="1:8" ht="15.75">
      <c r="A965" s="99" t="str">
        <f t="shared" si="54"/>
        <v>СОФИЙСКА ВОДА АД</v>
      </c>
      <c r="B965" s="99" t="str">
        <f t="shared" si="55"/>
        <v>130175000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</v>
      </c>
    </row>
    <row r="966" spans="1:8" ht="15.75">
      <c r="A966" s="99" t="str">
        <f t="shared" si="54"/>
        <v>СОФИЙСКА ВОДА АД</v>
      </c>
      <c r="B966" s="99" t="str">
        <f t="shared" si="55"/>
        <v>130175000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76</v>
      </c>
    </row>
    <row r="967" spans="1:8" ht="15.75">
      <c r="A967" s="99" t="str">
        <f t="shared" si="54"/>
        <v>СОФИЙСКА ВОДА АД</v>
      </c>
      <c r="B967" s="99" t="str">
        <f t="shared" si="55"/>
        <v>130175000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СОФИЙСКА ВОДА АД</v>
      </c>
      <c r="B968" s="99" t="str">
        <f t="shared" si="55"/>
        <v>130175000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СОФИЙСКА ВОДА АД</v>
      </c>
      <c r="B969" s="99" t="str">
        <f t="shared" si="55"/>
        <v>130175000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СОФИЙСКА ВОДА АД</v>
      </c>
      <c r="B970" s="99" t="str">
        <f t="shared" si="55"/>
        <v>130175000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СОФИЙСКА ВОДА АД</v>
      </c>
      <c r="B971" s="99" t="str">
        <f t="shared" si="55"/>
        <v>130175000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СОФИЙСКА ВОДА АД</v>
      </c>
      <c r="B972" s="99" t="str">
        <f t="shared" si="55"/>
        <v>130175000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СОФИЙСКА ВОДА АД</v>
      </c>
      <c r="B973" s="99" t="str">
        <f t="shared" si="55"/>
        <v>130175000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СОФИЙСКА ВОДА АД</v>
      </c>
      <c r="B974" s="99" t="str">
        <f t="shared" si="55"/>
        <v>130175000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35361</v>
      </c>
    </row>
    <row r="975" spans="1:8" ht="15.75">
      <c r="A975" s="99" t="str">
        <f t="shared" si="54"/>
        <v>СОФИЙСКА ВОДА АД</v>
      </c>
      <c r="B975" s="99" t="str">
        <f t="shared" si="55"/>
        <v>130175000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35361</v>
      </c>
    </row>
    <row r="976" spans="1:8" ht="15.75">
      <c r="A976" s="99" t="str">
        <f aca="true" t="shared" si="57" ref="A976:A1039">pdeName</f>
        <v>СОФИЙСКА ВОДА АД</v>
      </c>
      <c r="B976" s="99" t="str">
        <f aca="true" t="shared" si="58" ref="B976:B1039">pdeBulstat</f>
        <v>130175000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СОФИЙСКА ВОДА АД</v>
      </c>
      <c r="B977" s="99" t="str">
        <f t="shared" si="58"/>
        <v>130175000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СОФИЙСКА ВОДА АД</v>
      </c>
      <c r="B978" s="99" t="str">
        <f t="shared" si="58"/>
        <v>130175000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СОФИЙСКА ВОДА АД</v>
      </c>
      <c r="B979" s="99" t="str">
        <f t="shared" si="58"/>
        <v>130175000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СОФИЙСКА ВОДА АД</v>
      </c>
      <c r="B980" s="99" t="str">
        <f t="shared" si="58"/>
        <v>130175000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СОФИЙСКА ВОДА АД</v>
      </c>
      <c r="B981" s="99" t="str">
        <f t="shared" si="58"/>
        <v>130175000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СОФИЙСКА ВОДА АД</v>
      </c>
      <c r="B982" s="99" t="str">
        <f t="shared" si="58"/>
        <v>130175000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290</v>
      </c>
    </row>
    <row r="983" spans="1:8" ht="15.75">
      <c r="A983" s="99" t="str">
        <f t="shared" si="57"/>
        <v>СОФИЙСКА ВОДА АД</v>
      </c>
      <c r="B983" s="99" t="str">
        <f t="shared" si="58"/>
        <v>130175000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СОФИЙСКА ВОДА АД</v>
      </c>
      <c r="B984" s="99" t="str">
        <f t="shared" si="58"/>
        <v>130175000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290</v>
      </c>
    </row>
    <row r="985" spans="1:8" ht="15.75">
      <c r="A985" s="99" t="str">
        <f t="shared" si="57"/>
        <v>СОФИЙСКА ВОДА АД</v>
      </c>
      <c r="B985" s="99" t="str">
        <f t="shared" si="58"/>
        <v>130175000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290</v>
      </c>
    </row>
    <row r="986" spans="1:8" ht="15.75">
      <c r="A986" s="99" t="str">
        <f t="shared" si="57"/>
        <v>СОФИЙСКА ВОДА АД</v>
      </c>
      <c r="B986" s="99" t="str">
        <f t="shared" si="58"/>
        <v>130175000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6638</v>
      </c>
    </row>
    <row r="987" spans="1:8" ht="15.75">
      <c r="A987" s="99" t="str">
        <f t="shared" si="57"/>
        <v>СОФИЙСКА ВОДА АД</v>
      </c>
      <c r="B987" s="99" t="str">
        <f t="shared" si="58"/>
        <v>130175000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СОФИЙСКА ВОДА АД</v>
      </c>
      <c r="B988" s="99" t="str">
        <f t="shared" si="58"/>
        <v>130175000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СОФИЙСКА ВОДА АД</v>
      </c>
      <c r="B989" s="99" t="str">
        <f t="shared" si="58"/>
        <v>130175000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СОФИЙСКА ВОДА АД</v>
      </c>
      <c r="B990" s="99" t="str">
        <f t="shared" si="58"/>
        <v>130175000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СОФИЙСКА ВОДА АД</v>
      </c>
      <c r="B991" s="99" t="str">
        <f t="shared" si="58"/>
        <v>130175000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СОФИЙСКА ВОДА АД</v>
      </c>
      <c r="B992" s="99" t="str">
        <f t="shared" si="58"/>
        <v>130175000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СОФИЙСКА ВОДА АД</v>
      </c>
      <c r="B993" s="99" t="str">
        <f t="shared" si="58"/>
        <v>130175000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СОФИЙСКА ВОДА АД</v>
      </c>
      <c r="B994" s="99" t="str">
        <f t="shared" si="58"/>
        <v>130175000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СОФИЙСКА ВОДА АД</v>
      </c>
      <c r="B995" s="99" t="str">
        <f t="shared" si="58"/>
        <v>130175000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СОФИЙСКА ВОДА АД</v>
      </c>
      <c r="B996" s="99" t="str">
        <f t="shared" si="58"/>
        <v>130175000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СОФИЙСКА ВОДА АД</v>
      </c>
      <c r="B997" s="99" t="str">
        <f t="shared" si="58"/>
        <v>130175000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СОФИЙСКА ВОДА АД</v>
      </c>
      <c r="B998" s="99" t="str">
        <f t="shared" si="58"/>
        <v>130175000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СОФИЙСКА ВОДА АД</v>
      </c>
      <c r="B999" s="99" t="str">
        <f t="shared" si="58"/>
        <v>130175000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СОФИЙСКА ВОДА АД</v>
      </c>
      <c r="B1000" s="99" t="str">
        <f t="shared" si="58"/>
        <v>130175000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СОФИЙСКА ВОДА АД</v>
      </c>
      <c r="B1001" s="99" t="str">
        <f t="shared" si="58"/>
        <v>130175000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СОФИЙСКА ВОДА АД</v>
      </c>
      <c r="B1002" s="99" t="str">
        <f t="shared" si="58"/>
        <v>130175000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СОФИЙСКА ВОДА АД</v>
      </c>
      <c r="B1003" s="99" t="str">
        <f t="shared" si="58"/>
        <v>130175000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СОФИЙСКА ВОДА АД</v>
      </c>
      <c r="B1004" s="99" t="str">
        <f t="shared" si="58"/>
        <v>130175000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СОФИЙСКА ВОДА АД</v>
      </c>
      <c r="B1005" s="99" t="str">
        <f t="shared" si="58"/>
        <v>130175000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СОФИЙСКА ВОДА АД</v>
      </c>
      <c r="B1006" s="99" t="str">
        <f t="shared" si="58"/>
        <v>130175000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СОФИЙСКА ВОДА АД</v>
      </c>
      <c r="B1007" s="99" t="str">
        <f t="shared" si="58"/>
        <v>130175000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6928</v>
      </c>
    </row>
    <row r="1008" spans="1:8" ht="15.75">
      <c r="A1008" s="99" t="str">
        <f t="shared" si="57"/>
        <v>СОФИЙСКА ВОДА АД</v>
      </c>
      <c r="B1008" s="99" t="str">
        <f t="shared" si="58"/>
        <v>130175000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СОФИЙСКА ВОДА АД</v>
      </c>
      <c r="B1009" s="99" t="str">
        <f t="shared" si="58"/>
        <v>130175000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СОФИЙСКА ВОДА АД</v>
      </c>
      <c r="B1010" s="99" t="str">
        <f t="shared" si="58"/>
        <v>130175000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СОФИЙСКА ВОДА АД</v>
      </c>
      <c r="B1011" s="99" t="str">
        <f t="shared" si="58"/>
        <v>130175000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СОФИЙСКА ВОДА АД</v>
      </c>
      <c r="B1012" s="99" t="str">
        <f t="shared" si="58"/>
        <v>130175000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35747</v>
      </c>
    </row>
    <row r="1013" spans="1:8" ht="15.75">
      <c r="A1013" s="99" t="str">
        <f t="shared" si="57"/>
        <v>СОФИЙСКА ВОДА АД</v>
      </c>
      <c r="B1013" s="99" t="str">
        <f t="shared" si="58"/>
        <v>130175000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35747</v>
      </c>
    </row>
    <row r="1014" spans="1:8" ht="15.75">
      <c r="A1014" s="99" t="str">
        <f t="shared" si="57"/>
        <v>СОФИЙСКА ВОДА АД</v>
      </c>
      <c r="B1014" s="99" t="str">
        <f t="shared" si="58"/>
        <v>130175000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СОФИЙСКА ВОДА АД</v>
      </c>
      <c r="B1015" s="99" t="str">
        <f t="shared" si="58"/>
        <v>130175000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СОФИЙСКА ВОДА АД</v>
      </c>
      <c r="B1016" s="99" t="str">
        <f t="shared" si="58"/>
        <v>130175000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СОФИЙСКА ВОДА АД</v>
      </c>
      <c r="B1017" s="99" t="str">
        <f t="shared" si="58"/>
        <v>130175000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СОФИЙСКА ВОДА АД</v>
      </c>
      <c r="B1018" s="99" t="str">
        <f t="shared" si="58"/>
        <v>130175000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СОФИЙСКА ВОДА АД</v>
      </c>
      <c r="B1019" s="99" t="str">
        <f t="shared" si="58"/>
        <v>130175000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СОФИЙСКА ВОДА АД</v>
      </c>
      <c r="B1020" s="99" t="str">
        <f t="shared" si="58"/>
        <v>130175000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14703</v>
      </c>
    </row>
    <row r="1021" spans="1:8" ht="15.75">
      <c r="A1021" s="99" t="str">
        <f t="shared" si="57"/>
        <v>СОФИЙСКА ВОДА АД</v>
      </c>
      <c r="B1021" s="99" t="str">
        <f t="shared" si="58"/>
        <v>130175000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3163</v>
      </c>
    </row>
    <row r="1022" spans="1:8" ht="15.75">
      <c r="A1022" s="99" t="str">
        <f t="shared" si="57"/>
        <v>СОФИЙСКА ВОДА АД</v>
      </c>
      <c r="B1022" s="99" t="str">
        <f t="shared" si="58"/>
        <v>130175000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50450</v>
      </c>
    </row>
    <row r="1023" spans="1:8" ht="15.75">
      <c r="A1023" s="99" t="str">
        <f t="shared" si="57"/>
        <v>СОФИЙСКА ВОДА АД</v>
      </c>
      <c r="B1023" s="99" t="str">
        <f t="shared" si="58"/>
        <v>130175000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СОФИЙСКА ВОДА АД</v>
      </c>
      <c r="B1024" s="99" t="str">
        <f t="shared" si="58"/>
        <v>130175000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76104</v>
      </c>
    </row>
    <row r="1025" spans="1:8" ht="15.75">
      <c r="A1025" s="99" t="str">
        <f t="shared" si="57"/>
        <v>СОФИЙСКА ВОДА АД</v>
      </c>
      <c r="B1025" s="99" t="str">
        <f t="shared" si="58"/>
        <v>130175000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76104</v>
      </c>
    </row>
    <row r="1026" spans="1:8" ht="15.75">
      <c r="A1026" s="99" t="str">
        <f t="shared" si="57"/>
        <v>СОФИЙСКА ВОДА АД</v>
      </c>
      <c r="B1026" s="99" t="str">
        <f t="shared" si="58"/>
        <v>130175000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СОФИЙСКА ВОДА АД</v>
      </c>
      <c r="B1027" s="99" t="str">
        <f t="shared" si="58"/>
        <v>130175000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СОФИЙСКА ВОДА АД</v>
      </c>
      <c r="B1028" s="99" t="str">
        <f t="shared" si="58"/>
        <v>130175000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СОФИЙСКА ВОДА АД</v>
      </c>
      <c r="B1029" s="99" t="str">
        <f t="shared" si="58"/>
        <v>130175000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СОФИЙСКА ВОДА АД</v>
      </c>
      <c r="B1030" s="99" t="str">
        <f t="shared" si="58"/>
        <v>130175000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СОФИЙСКА ВОДА АД</v>
      </c>
      <c r="B1031" s="99" t="str">
        <f t="shared" si="58"/>
        <v>130175000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СОФИЙСКА ВОДА АД</v>
      </c>
      <c r="B1032" s="99" t="str">
        <f t="shared" si="58"/>
        <v>130175000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СОФИЙСКА ВОДА АД</v>
      </c>
      <c r="B1033" s="99" t="str">
        <f t="shared" si="58"/>
        <v>130175000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СОФИЙСКА ВОДА АД</v>
      </c>
      <c r="B1034" s="99" t="str">
        <f t="shared" si="58"/>
        <v>130175000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СОФИЙСКА ВОДА АД</v>
      </c>
      <c r="B1035" s="99" t="str">
        <f t="shared" si="58"/>
        <v>130175000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СОФИЙСКА ВОДА АД</v>
      </c>
      <c r="B1036" s="99" t="str">
        <f t="shared" si="58"/>
        <v>130175000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СОФИЙСКА ВОДА АД</v>
      </c>
      <c r="B1037" s="99" t="str">
        <f t="shared" si="58"/>
        <v>130175000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СОФИЙСКА ВОДА АД</v>
      </c>
      <c r="B1038" s="99" t="str">
        <f t="shared" si="58"/>
        <v>130175000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22752.13254380585</v>
      </c>
    </row>
    <row r="1039" spans="1:8" ht="15.75">
      <c r="A1039" s="99" t="str">
        <f t="shared" si="57"/>
        <v>СОФИЙСКА ВОДА АД</v>
      </c>
      <c r="B1039" s="99" t="str">
        <f t="shared" si="58"/>
        <v>130175000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СОФИЙСКА ВОДА АД</v>
      </c>
      <c r="B1040" s="99" t="str">
        <f aca="true" t="shared" si="61" ref="B1040:B1103">pdeBulstat</f>
        <v>130175000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17496.13254380585</v>
      </c>
    </row>
    <row r="1041" spans="1:8" ht="15.75">
      <c r="A1041" s="99" t="str">
        <f t="shared" si="60"/>
        <v>СОФИЙСКА ВОДА АД</v>
      </c>
      <c r="B1041" s="99" t="str">
        <f t="shared" si="61"/>
        <v>130175000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СОФИЙСКА ВОДА АД</v>
      </c>
      <c r="B1042" s="99" t="str">
        <f t="shared" si="61"/>
        <v>130175000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3873</v>
      </c>
    </row>
    <row r="1043" spans="1:8" ht="15.75">
      <c r="A1043" s="99" t="str">
        <f t="shared" si="60"/>
        <v>СОФИЙСКА ВОДА АД</v>
      </c>
      <c r="B1043" s="99" t="str">
        <f t="shared" si="61"/>
        <v>130175000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732</v>
      </c>
    </row>
    <row r="1044" spans="1:8" ht="15.75">
      <c r="A1044" s="99" t="str">
        <f t="shared" si="60"/>
        <v>СОФИЙСКА ВОДА АД</v>
      </c>
      <c r="B1044" s="99" t="str">
        <f t="shared" si="61"/>
        <v>130175000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725.23502</v>
      </c>
    </row>
    <row r="1045" spans="1:8" ht="15.75">
      <c r="A1045" s="99" t="str">
        <f t="shared" si="60"/>
        <v>СОФИЙСКА ВОДА АД</v>
      </c>
      <c r="B1045" s="99" t="str">
        <f t="shared" si="61"/>
        <v>130175000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6.7649799999999995</v>
      </c>
    </row>
    <row r="1046" spans="1:8" ht="15.75">
      <c r="A1046" s="99" t="str">
        <f t="shared" si="60"/>
        <v>СОФИЙСКА ВОДА АД</v>
      </c>
      <c r="B1046" s="99" t="str">
        <f t="shared" si="61"/>
        <v>130175000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СОФИЙСКА ВОДА АД</v>
      </c>
      <c r="B1047" s="99" t="str">
        <f t="shared" si="61"/>
        <v>130175000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651</v>
      </c>
    </row>
    <row r="1048" spans="1:8" ht="15.75">
      <c r="A1048" s="99" t="str">
        <f t="shared" si="60"/>
        <v>СОФИЙСКА ВОДА АД</v>
      </c>
      <c r="B1048" s="99" t="str">
        <f t="shared" si="61"/>
        <v>130175000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7176.2175652775</v>
      </c>
    </row>
    <row r="1049" spans="1:8" ht="15.75">
      <c r="A1049" s="99" t="str">
        <f t="shared" si="60"/>
        <v>СОФИЙСКА ВОДА АД</v>
      </c>
      <c r="B1049" s="99" t="str">
        <f t="shared" si="61"/>
        <v>130175000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106032.35010908335</v>
      </c>
    </row>
    <row r="1050" spans="1:8" ht="15.75">
      <c r="A1050" s="99" t="str">
        <f t="shared" si="60"/>
        <v>СОФИЙСКА ВОДА АД</v>
      </c>
      <c r="B1050" s="99" t="str">
        <f t="shared" si="61"/>
        <v>130175000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156482.35010908335</v>
      </c>
    </row>
    <row r="1051" spans="1:8" ht="15.75">
      <c r="A1051" s="99" t="str">
        <f t="shared" si="60"/>
        <v>СОФИЙСКА ВОДА АД</v>
      </c>
      <c r="B1051" s="99" t="str">
        <f t="shared" si="61"/>
        <v>130175000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СОФИЙСКА ВОДА АД</v>
      </c>
      <c r="B1052" s="99" t="str">
        <f t="shared" si="61"/>
        <v>130175000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СОФИЙСКА ВОДА АД</v>
      </c>
      <c r="B1053" s="99" t="str">
        <f t="shared" si="61"/>
        <v>130175000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СОФИЙСКА ВОДА АД</v>
      </c>
      <c r="B1054" s="99" t="str">
        <f t="shared" si="61"/>
        <v>130175000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СОФИЙСКА ВОДА АД</v>
      </c>
      <c r="B1055" s="99" t="str">
        <f t="shared" si="61"/>
        <v>130175000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8816</v>
      </c>
    </row>
    <row r="1056" spans="1:8" ht="15.75">
      <c r="A1056" s="99" t="str">
        <f t="shared" si="60"/>
        <v>СОФИЙСКА ВОДА АД</v>
      </c>
      <c r="B1056" s="99" t="str">
        <f t="shared" si="61"/>
        <v>130175000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8816</v>
      </c>
    </row>
    <row r="1057" spans="1:8" ht="15.75">
      <c r="A1057" s="99" t="str">
        <f t="shared" si="60"/>
        <v>СОФИЙСКА ВОДА АД</v>
      </c>
      <c r="B1057" s="99" t="str">
        <f t="shared" si="61"/>
        <v>130175000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СОФИЙСКА ВОДА АД</v>
      </c>
      <c r="B1058" s="99" t="str">
        <f t="shared" si="61"/>
        <v>130175000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СОФИЙСКА ВОДА АД</v>
      </c>
      <c r="B1059" s="99" t="str">
        <f t="shared" si="61"/>
        <v>130175000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СОФИЙСКА ВОДА АД</v>
      </c>
      <c r="B1060" s="99" t="str">
        <f t="shared" si="61"/>
        <v>130175000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СОФИЙСКА ВОДА АД</v>
      </c>
      <c r="B1061" s="99" t="str">
        <f t="shared" si="61"/>
        <v>130175000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СОФИЙСКА ВОДА АД</v>
      </c>
      <c r="B1062" s="99" t="str">
        <f t="shared" si="61"/>
        <v>130175000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СОФИЙСКА ВОДА АД</v>
      </c>
      <c r="B1063" s="99" t="str">
        <f t="shared" si="61"/>
        <v>130175000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1283</v>
      </c>
    </row>
    <row r="1064" spans="1:8" ht="15.75">
      <c r="A1064" s="99" t="str">
        <f t="shared" si="60"/>
        <v>СОФИЙСКА ВОДА АД</v>
      </c>
      <c r="B1064" s="99" t="str">
        <f t="shared" si="61"/>
        <v>130175000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1283</v>
      </c>
    </row>
    <row r="1065" spans="1:8" ht="15.75">
      <c r="A1065" s="99" t="str">
        <f t="shared" si="60"/>
        <v>СОФИЙСКА ВОДА АД</v>
      </c>
      <c r="B1065" s="99" t="str">
        <f t="shared" si="61"/>
        <v>130175000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10099</v>
      </c>
    </row>
    <row r="1066" spans="1:8" ht="15.75">
      <c r="A1066" s="99" t="str">
        <f t="shared" si="60"/>
        <v>СОФИЙСКА ВОДА АД</v>
      </c>
      <c r="B1066" s="99" t="str">
        <f t="shared" si="61"/>
        <v>130175000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СОФИЙСКА ВОДА АД</v>
      </c>
      <c r="B1067" s="99" t="str">
        <f t="shared" si="61"/>
        <v>130175000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76104</v>
      </c>
    </row>
    <row r="1068" spans="1:8" ht="15.75">
      <c r="A1068" s="99" t="str">
        <f t="shared" si="60"/>
        <v>СОФИЙСКА ВОДА АД</v>
      </c>
      <c r="B1068" s="99" t="str">
        <f t="shared" si="61"/>
        <v>130175000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76104</v>
      </c>
    </row>
    <row r="1069" spans="1:8" ht="15.75">
      <c r="A1069" s="99" t="str">
        <f t="shared" si="60"/>
        <v>СОФИЙСКА ВОДА АД</v>
      </c>
      <c r="B1069" s="99" t="str">
        <f t="shared" si="61"/>
        <v>130175000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СОФИЙСКА ВОДА АД</v>
      </c>
      <c r="B1070" s="99" t="str">
        <f t="shared" si="61"/>
        <v>130175000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СОФИЙСКА ВОДА АД</v>
      </c>
      <c r="B1071" s="99" t="str">
        <f t="shared" si="61"/>
        <v>130175000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СОФИЙСКА ВОДА АД</v>
      </c>
      <c r="B1072" s="99" t="str">
        <f t="shared" si="61"/>
        <v>130175000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СОФИЙСКА ВОДА АД</v>
      </c>
      <c r="B1073" s="99" t="str">
        <f t="shared" si="61"/>
        <v>130175000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СОФИЙСКА ВОДА АД</v>
      </c>
      <c r="B1074" s="99" t="str">
        <f t="shared" si="61"/>
        <v>130175000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СОФИЙСКА ВОДА АД</v>
      </c>
      <c r="B1075" s="99" t="str">
        <f t="shared" si="61"/>
        <v>130175000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СОФИЙСКА ВОДА АД</v>
      </c>
      <c r="B1076" s="99" t="str">
        <f t="shared" si="61"/>
        <v>130175000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СОФИЙСКА ВОДА АД</v>
      </c>
      <c r="B1077" s="99" t="str">
        <f t="shared" si="61"/>
        <v>130175000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СОФИЙСКА ВОДА АД</v>
      </c>
      <c r="B1078" s="99" t="str">
        <f t="shared" si="61"/>
        <v>130175000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СОФИЙСКА ВОДА АД</v>
      </c>
      <c r="B1079" s="99" t="str">
        <f t="shared" si="61"/>
        <v>130175000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СОФИЙСКА ВОДА АД</v>
      </c>
      <c r="B1080" s="99" t="str">
        <f t="shared" si="61"/>
        <v>130175000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СОФИЙСКА ВОДА АД</v>
      </c>
      <c r="B1081" s="99" t="str">
        <f t="shared" si="61"/>
        <v>130175000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22752.13254380585</v>
      </c>
    </row>
    <row r="1082" spans="1:8" ht="15.75">
      <c r="A1082" s="99" t="str">
        <f t="shared" si="60"/>
        <v>СОФИЙСКА ВОДА АД</v>
      </c>
      <c r="B1082" s="99" t="str">
        <f t="shared" si="61"/>
        <v>130175000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СОФИЙСКА ВОДА АД</v>
      </c>
      <c r="B1083" s="99" t="str">
        <f t="shared" si="61"/>
        <v>130175000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17496.13254380585</v>
      </c>
    </row>
    <row r="1084" spans="1:8" ht="15.75">
      <c r="A1084" s="99" t="str">
        <f t="shared" si="60"/>
        <v>СОФИЙСКА ВОДА АД</v>
      </c>
      <c r="B1084" s="99" t="str">
        <f t="shared" si="61"/>
        <v>130175000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СОФИЙСКА ВОДА АД</v>
      </c>
      <c r="B1085" s="99" t="str">
        <f t="shared" si="61"/>
        <v>130175000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3873</v>
      </c>
    </row>
    <row r="1086" spans="1:8" ht="15.75">
      <c r="A1086" s="99" t="str">
        <f t="shared" si="60"/>
        <v>СОФИЙСКА ВОДА АД</v>
      </c>
      <c r="B1086" s="99" t="str">
        <f t="shared" si="61"/>
        <v>130175000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732</v>
      </c>
    </row>
    <row r="1087" spans="1:8" ht="15.75">
      <c r="A1087" s="99" t="str">
        <f t="shared" si="60"/>
        <v>СОФИЙСКА ВОДА АД</v>
      </c>
      <c r="B1087" s="99" t="str">
        <f t="shared" si="61"/>
        <v>130175000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725.23502</v>
      </c>
    </row>
    <row r="1088" spans="1:8" ht="15.75">
      <c r="A1088" s="99" t="str">
        <f t="shared" si="60"/>
        <v>СОФИЙСКА ВОДА АД</v>
      </c>
      <c r="B1088" s="99" t="str">
        <f t="shared" si="61"/>
        <v>130175000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6.7649799999999995</v>
      </c>
    </row>
    <row r="1089" spans="1:8" ht="15.75">
      <c r="A1089" s="99" t="str">
        <f t="shared" si="60"/>
        <v>СОФИЙСКА ВОДА АД</v>
      </c>
      <c r="B1089" s="99" t="str">
        <f t="shared" si="61"/>
        <v>130175000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СОФИЙСКА ВОДА АД</v>
      </c>
      <c r="B1090" s="99" t="str">
        <f t="shared" si="61"/>
        <v>130175000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651</v>
      </c>
    </row>
    <row r="1091" spans="1:8" ht="15.75">
      <c r="A1091" s="99" t="str">
        <f t="shared" si="60"/>
        <v>СОФИЙСКА ВОДА АД</v>
      </c>
      <c r="B1091" s="99" t="str">
        <f t="shared" si="61"/>
        <v>130175000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7176.2175652775</v>
      </c>
    </row>
    <row r="1092" spans="1:8" ht="15.75">
      <c r="A1092" s="99" t="str">
        <f t="shared" si="60"/>
        <v>СОФИЙСКА ВОДА АД</v>
      </c>
      <c r="B1092" s="99" t="str">
        <f t="shared" si="61"/>
        <v>130175000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106032.35010908335</v>
      </c>
    </row>
    <row r="1093" spans="1:8" ht="15.75">
      <c r="A1093" s="99" t="str">
        <f t="shared" si="60"/>
        <v>СОФИЙСКА ВОДА АД</v>
      </c>
      <c r="B1093" s="99" t="str">
        <f t="shared" si="61"/>
        <v>130175000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116131.35010908335</v>
      </c>
    </row>
    <row r="1094" spans="1:8" ht="15.75">
      <c r="A1094" s="99" t="str">
        <f t="shared" si="60"/>
        <v>СОФИЙСКА ВОДА АД</v>
      </c>
      <c r="B1094" s="99" t="str">
        <f t="shared" si="61"/>
        <v>130175000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СОФИЙСКА ВОДА АД</v>
      </c>
      <c r="B1095" s="99" t="str">
        <f t="shared" si="61"/>
        <v>130175000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СОФИЙСКА ВОДА АД</v>
      </c>
      <c r="B1096" s="99" t="str">
        <f t="shared" si="61"/>
        <v>130175000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СОФИЙСКА ВОДА АД</v>
      </c>
      <c r="B1097" s="99" t="str">
        <f t="shared" si="61"/>
        <v>130175000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СОФИЙСКА ВОДА АД</v>
      </c>
      <c r="B1098" s="99" t="str">
        <f t="shared" si="61"/>
        <v>130175000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26931</v>
      </c>
    </row>
    <row r="1099" spans="1:8" ht="15.75">
      <c r="A1099" s="99" t="str">
        <f t="shared" si="60"/>
        <v>СОФИЙСКА ВОДА АД</v>
      </c>
      <c r="B1099" s="99" t="str">
        <f t="shared" si="61"/>
        <v>130175000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26931</v>
      </c>
    </row>
    <row r="1100" spans="1:8" ht="15.75">
      <c r="A1100" s="99" t="str">
        <f t="shared" si="60"/>
        <v>СОФИЙСКА ВОДА АД</v>
      </c>
      <c r="B1100" s="99" t="str">
        <f t="shared" si="61"/>
        <v>130175000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СОФИЙСКА ВОДА АД</v>
      </c>
      <c r="B1101" s="99" t="str">
        <f t="shared" si="61"/>
        <v>130175000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СОФИЙСКА ВОДА АД</v>
      </c>
      <c r="B1102" s="99" t="str">
        <f t="shared" si="61"/>
        <v>130175000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СОФИЙСКА ВОДА АД</v>
      </c>
      <c r="B1103" s="99" t="str">
        <f t="shared" si="61"/>
        <v>130175000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СОФИЙСКА ВОДА АД</v>
      </c>
      <c r="B1104" s="99" t="str">
        <f aca="true" t="shared" si="64" ref="B1104:B1167">pdeBulstat</f>
        <v>130175000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СОФИЙСКА ВОДА АД</v>
      </c>
      <c r="B1105" s="99" t="str">
        <f t="shared" si="64"/>
        <v>130175000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СОФИЙСКА ВОДА АД</v>
      </c>
      <c r="B1106" s="99" t="str">
        <f t="shared" si="64"/>
        <v>130175000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13420</v>
      </c>
    </row>
    <row r="1107" spans="1:8" ht="15.75">
      <c r="A1107" s="99" t="str">
        <f t="shared" si="63"/>
        <v>СОФИЙСКА ВОДА АД</v>
      </c>
      <c r="B1107" s="99" t="str">
        <f t="shared" si="64"/>
        <v>130175000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1880</v>
      </c>
    </row>
    <row r="1108" spans="1:8" ht="15.75">
      <c r="A1108" s="99" t="str">
        <f t="shared" si="63"/>
        <v>СОФИЙСКА ВОДА АД</v>
      </c>
      <c r="B1108" s="99" t="str">
        <f t="shared" si="64"/>
        <v>130175000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40351</v>
      </c>
    </row>
    <row r="1109" spans="1:8" ht="15.75">
      <c r="A1109" s="99" t="str">
        <f t="shared" si="63"/>
        <v>СОФИЙСКА ВОДА АД</v>
      </c>
      <c r="B1109" s="99" t="str">
        <f t="shared" si="64"/>
        <v>130175000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СОФИЙСКА ВОДА АД</v>
      </c>
      <c r="B1110" s="99" t="str">
        <f t="shared" si="64"/>
        <v>130175000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СОФИЙСКА ВОДА АД</v>
      </c>
      <c r="B1111" s="99" t="str">
        <f t="shared" si="64"/>
        <v>130175000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СОФИЙСКА ВОДА АД</v>
      </c>
      <c r="B1112" s="99" t="str">
        <f t="shared" si="64"/>
        <v>130175000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СОФИЙСКА ВОДА АД</v>
      </c>
      <c r="B1113" s="99" t="str">
        <f t="shared" si="64"/>
        <v>130175000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СОФИЙСКА ВОДА АД</v>
      </c>
      <c r="B1114" s="99" t="str">
        <f t="shared" si="64"/>
        <v>130175000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СОФИЙСКА ВОДА АД</v>
      </c>
      <c r="B1115" s="99" t="str">
        <f t="shared" si="64"/>
        <v>130175000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СОФИЙСКА ВОДА АД</v>
      </c>
      <c r="B1116" s="99" t="str">
        <f t="shared" si="64"/>
        <v>130175000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СОФИЙСКА ВОДА АД</v>
      </c>
      <c r="B1117" s="99" t="str">
        <f t="shared" si="64"/>
        <v>130175000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СОФИЙСКА ВОДА АД</v>
      </c>
      <c r="B1118" s="99" t="str">
        <f t="shared" si="64"/>
        <v>130175000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СОФИЙСКА ВОДА АД</v>
      </c>
      <c r="B1119" s="99" t="str">
        <f t="shared" si="64"/>
        <v>130175000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СОФИЙСКА ВОДА АД</v>
      </c>
      <c r="B1120" s="99" t="str">
        <f t="shared" si="64"/>
        <v>130175000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СОФИЙСКА ВОДА АД</v>
      </c>
      <c r="B1121" s="99" t="str">
        <f t="shared" si="64"/>
        <v>130175000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СОФИЙСКА ВОДА АД</v>
      </c>
      <c r="B1122" s="99" t="str">
        <f t="shared" si="64"/>
        <v>130175000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СОФИЙСКА ВОДА АД</v>
      </c>
      <c r="B1123" s="99" t="str">
        <f t="shared" si="64"/>
        <v>130175000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СОФИЙСКА ВОДА АД</v>
      </c>
      <c r="B1124" s="99" t="str">
        <f t="shared" si="64"/>
        <v>130175000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СОФИЙСКА ВОДА АД</v>
      </c>
      <c r="B1125" s="99" t="str">
        <f t="shared" si="64"/>
        <v>130175000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СОФИЙСКА ВОДА АД</v>
      </c>
      <c r="B1126" s="99" t="str">
        <f t="shared" si="64"/>
        <v>130175000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СОФИЙСКА ВОДА АД</v>
      </c>
      <c r="B1127" s="99" t="str">
        <f t="shared" si="64"/>
        <v>130175000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СОФИЙСКА ВОДА АД</v>
      </c>
      <c r="B1128" s="99" t="str">
        <f t="shared" si="64"/>
        <v>130175000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СОФИЙСКА ВОДА АД</v>
      </c>
      <c r="B1129" s="99" t="str">
        <f t="shared" si="64"/>
        <v>130175000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СОФИЙСКА ВОДА АД</v>
      </c>
      <c r="B1130" s="99" t="str">
        <f t="shared" si="64"/>
        <v>130175000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СОФИЙСКА ВОДА АД</v>
      </c>
      <c r="B1131" s="99" t="str">
        <f t="shared" si="64"/>
        <v>130175000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СОФИЙСКА ВОДА АД</v>
      </c>
      <c r="B1132" s="99" t="str">
        <f t="shared" si="64"/>
        <v>130175000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СОФИЙСКА ВОДА АД</v>
      </c>
      <c r="B1133" s="99" t="str">
        <f t="shared" si="64"/>
        <v>130175000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СОФИЙСКА ВОДА АД</v>
      </c>
      <c r="B1134" s="99" t="str">
        <f t="shared" si="64"/>
        <v>130175000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СОФИЙСКА ВОДА АД</v>
      </c>
      <c r="B1135" s="99" t="str">
        <f t="shared" si="64"/>
        <v>130175000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СОФИЙСКА ВОДА АД</v>
      </c>
      <c r="B1136" s="99" t="str">
        <f t="shared" si="64"/>
        <v>130175000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40351</v>
      </c>
    </row>
    <row r="1137" spans="1:8" ht="15.75">
      <c r="A1137" s="99" t="str">
        <f t="shared" si="63"/>
        <v>СОФИЙСКА ВОДА АД</v>
      </c>
      <c r="B1137" s="99" t="str">
        <f t="shared" si="64"/>
        <v>130175000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СОФИЙСКА ВОДА АД</v>
      </c>
      <c r="B1138" s="99" t="str">
        <f t="shared" si="64"/>
        <v>130175000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СОФИЙСКА ВОДА АД</v>
      </c>
      <c r="B1139" s="99" t="str">
        <f t="shared" si="64"/>
        <v>130175000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СОФИЙСКА ВОДА АД</v>
      </c>
      <c r="B1140" s="99" t="str">
        <f t="shared" si="64"/>
        <v>130175000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СОФИЙСКА ВОДА АД</v>
      </c>
      <c r="B1141" s="99" t="str">
        <f t="shared" si="64"/>
        <v>130175000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СОФИЙСКА ВОДА АД</v>
      </c>
      <c r="B1142" s="99" t="str">
        <f t="shared" si="64"/>
        <v>130175000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СОФИЙСКА ВОДА АД</v>
      </c>
      <c r="B1143" s="99" t="str">
        <f t="shared" si="64"/>
        <v>130175000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СОФИЙСКА ВОДА АД</v>
      </c>
      <c r="B1144" s="99" t="str">
        <f t="shared" si="64"/>
        <v>130175000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СОФИЙСКА ВОДА АД</v>
      </c>
      <c r="B1145" s="99" t="str">
        <f t="shared" si="64"/>
        <v>130175000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СОФИЙСКА ВОДА АД</v>
      </c>
      <c r="B1146" s="99" t="str">
        <f t="shared" si="64"/>
        <v>130175000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СОФИЙСКА ВОДА АД</v>
      </c>
      <c r="B1147" s="99" t="str">
        <f t="shared" si="64"/>
        <v>130175000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СОФИЙСКА ВОДА АД</v>
      </c>
      <c r="B1148" s="99" t="str">
        <f t="shared" si="64"/>
        <v>130175000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СОФИЙСКА ВОДА АД</v>
      </c>
      <c r="B1149" s="99" t="str">
        <f t="shared" si="64"/>
        <v>130175000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СОФИЙСКА ВОДА АД</v>
      </c>
      <c r="B1150" s="99" t="str">
        <f t="shared" si="64"/>
        <v>130175000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СОФИЙСКА ВОДА АД</v>
      </c>
      <c r="B1151" s="99" t="str">
        <f t="shared" si="64"/>
        <v>130175000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СОФИЙСКА ВОДА АД</v>
      </c>
      <c r="B1152" s="99" t="str">
        <f t="shared" si="64"/>
        <v>130175000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СОФИЙСКА ВОДА АД</v>
      </c>
      <c r="B1153" s="99" t="str">
        <f t="shared" si="64"/>
        <v>130175000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СОФИЙСКА ВОДА АД</v>
      </c>
      <c r="B1154" s="99" t="str">
        <f t="shared" si="64"/>
        <v>130175000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СОФИЙСКА ВОДА АД</v>
      </c>
      <c r="B1155" s="99" t="str">
        <f t="shared" si="64"/>
        <v>130175000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СОФИЙСКА ВОДА АД</v>
      </c>
      <c r="B1156" s="99" t="str">
        <f t="shared" si="64"/>
        <v>130175000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СОФИЙСКА ВОДА АД</v>
      </c>
      <c r="B1157" s="99" t="str">
        <f t="shared" si="64"/>
        <v>130175000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СОФИЙСКА ВОДА АД</v>
      </c>
      <c r="B1158" s="99" t="str">
        <f t="shared" si="64"/>
        <v>130175000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СОФИЙСКА ВОДА АД</v>
      </c>
      <c r="B1159" s="99" t="str">
        <f t="shared" si="64"/>
        <v>130175000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СОФИЙСКА ВОДА АД</v>
      </c>
      <c r="B1160" s="99" t="str">
        <f t="shared" si="64"/>
        <v>130175000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СОФИЙСКА ВОДА АД</v>
      </c>
      <c r="B1161" s="99" t="str">
        <f t="shared" si="64"/>
        <v>130175000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СОФИЙСКА ВОДА АД</v>
      </c>
      <c r="B1162" s="99" t="str">
        <f t="shared" si="64"/>
        <v>130175000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СОФИЙСКА ВОДА АД</v>
      </c>
      <c r="B1163" s="99" t="str">
        <f t="shared" si="64"/>
        <v>130175000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СОФИЙСКА ВОДА АД</v>
      </c>
      <c r="B1164" s="99" t="str">
        <f t="shared" si="64"/>
        <v>130175000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СОФИЙСКА ВОДА АД</v>
      </c>
      <c r="B1165" s="99" t="str">
        <f t="shared" si="64"/>
        <v>130175000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СОФИЙСКА ВОДА АД</v>
      </c>
      <c r="B1166" s="99" t="str">
        <f t="shared" si="64"/>
        <v>130175000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СОФИЙСКА ВОДА АД</v>
      </c>
      <c r="B1167" s="99" t="str">
        <f t="shared" si="64"/>
        <v>130175000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СОФИЙСКА ВОДА АД</v>
      </c>
      <c r="B1168" s="99" t="str">
        <f aca="true" t="shared" si="67" ref="B1168:B1195">pdeBulstat</f>
        <v>130175000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СОФИЙСКА ВОДА АД</v>
      </c>
      <c r="B1169" s="99" t="str">
        <f t="shared" si="67"/>
        <v>130175000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СОФИЙСКА ВОДА АД</v>
      </c>
      <c r="B1170" s="99" t="str">
        <f t="shared" si="67"/>
        <v>130175000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СОФИЙСКА ВОДА АД</v>
      </c>
      <c r="B1171" s="99" t="str">
        <f t="shared" si="67"/>
        <v>130175000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СОФИЙСКА ВОДА АД</v>
      </c>
      <c r="B1172" s="99" t="str">
        <f t="shared" si="67"/>
        <v>130175000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СОФИЙСКА ВОДА АД</v>
      </c>
      <c r="B1173" s="99" t="str">
        <f t="shared" si="67"/>
        <v>130175000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СОФИЙСКА ВОДА АД</v>
      </c>
      <c r="B1174" s="99" t="str">
        <f t="shared" si="67"/>
        <v>130175000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СОФИЙСКА ВОДА АД</v>
      </c>
      <c r="B1175" s="99" t="str">
        <f t="shared" si="67"/>
        <v>130175000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СОФИЙСКА ВОДА АД</v>
      </c>
      <c r="B1176" s="99" t="str">
        <f t="shared" si="67"/>
        <v>130175000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СОФИЙСКА ВОДА АД</v>
      </c>
      <c r="B1177" s="99" t="str">
        <f t="shared" si="67"/>
        <v>130175000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СОФИЙСКА ВОДА АД</v>
      </c>
      <c r="B1178" s="99" t="str">
        <f t="shared" si="67"/>
        <v>130175000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СОФИЙСКА ВОДА АД</v>
      </c>
      <c r="B1179" s="99" t="str">
        <f t="shared" si="67"/>
        <v>130175000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СОФИЙСКА ВОДА АД</v>
      </c>
      <c r="B1180" s="99" t="str">
        <f t="shared" si="67"/>
        <v>130175000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5973</v>
      </c>
    </row>
    <row r="1181" spans="1:8" ht="15.75">
      <c r="A1181" s="99" t="str">
        <f t="shared" si="66"/>
        <v>СОФИЙСКА ВОДА АД</v>
      </c>
      <c r="B1181" s="99" t="str">
        <f t="shared" si="67"/>
        <v>130175000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СОФИЙСКА ВОДА АД</v>
      </c>
      <c r="B1182" s="99" t="str">
        <f t="shared" si="67"/>
        <v>130175000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1353</v>
      </c>
    </row>
    <row r="1183" spans="1:8" ht="15.75">
      <c r="A1183" s="99" t="str">
        <f t="shared" si="66"/>
        <v>СОФИЙСКА ВОДА АД</v>
      </c>
      <c r="B1183" s="99" t="str">
        <f t="shared" si="67"/>
        <v>130175000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7326</v>
      </c>
    </row>
    <row r="1184" spans="1:8" ht="15.75">
      <c r="A1184" s="99" t="str">
        <f t="shared" si="66"/>
        <v>СОФИЙСКА ВОДА АД</v>
      </c>
      <c r="B1184" s="99" t="str">
        <f t="shared" si="67"/>
        <v>130175000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246</v>
      </c>
    </row>
    <row r="1185" spans="1:8" ht="15.75">
      <c r="A1185" s="99" t="str">
        <f t="shared" si="66"/>
        <v>СОФИЙСКА ВОДА АД</v>
      </c>
      <c r="B1185" s="99" t="str">
        <f t="shared" si="67"/>
        <v>130175000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СОФИЙСКА ВОДА АД</v>
      </c>
      <c r="B1186" s="99" t="str">
        <f t="shared" si="67"/>
        <v>130175000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283</v>
      </c>
    </row>
    <row r="1187" spans="1:8" ht="15.75">
      <c r="A1187" s="99" t="str">
        <f t="shared" si="66"/>
        <v>СОФИЙСКА ВОДА АД</v>
      </c>
      <c r="B1187" s="99" t="str">
        <f t="shared" si="67"/>
        <v>130175000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529</v>
      </c>
    </row>
    <row r="1188" spans="1:8" ht="15.75">
      <c r="A1188" s="99" t="str">
        <f t="shared" si="66"/>
        <v>СОФИЙСКА ВОДА АД</v>
      </c>
      <c r="B1188" s="99" t="str">
        <f t="shared" si="67"/>
        <v>130175000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3062</v>
      </c>
    </row>
    <row r="1189" spans="1:8" ht="15.75">
      <c r="A1189" s="99" t="str">
        <f t="shared" si="66"/>
        <v>СОФИЙСКА ВОДА АД</v>
      </c>
      <c r="B1189" s="99" t="str">
        <f t="shared" si="67"/>
        <v>130175000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СОФИЙСКА ВОДА АД</v>
      </c>
      <c r="B1190" s="99" t="str">
        <f t="shared" si="67"/>
        <v>130175000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157</v>
      </c>
    </row>
    <row r="1191" spans="1:8" ht="15.75">
      <c r="A1191" s="99" t="str">
        <f t="shared" si="66"/>
        <v>СОФИЙСКА ВОДА АД</v>
      </c>
      <c r="B1191" s="99" t="str">
        <f t="shared" si="67"/>
        <v>130175000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3219</v>
      </c>
    </row>
    <row r="1192" spans="1:8" ht="15.75">
      <c r="A1192" s="99" t="str">
        <f t="shared" si="66"/>
        <v>СОФИЙСКА ВОДА АД</v>
      </c>
      <c r="B1192" s="99" t="str">
        <f t="shared" si="67"/>
        <v>130175000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3157</v>
      </c>
    </row>
    <row r="1193" spans="1:8" ht="15.75">
      <c r="A1193" s="99" t="str">
        <f t="shared" si="66"/>
        <v>СОФИЙСКА ВОДА АД</v>
      </c>
      <c r="B1193" s="99" t="str">
        <f t="shared" si="67"/>
        <v>130175000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СОФИЙСКА ВОДА АД</v>
      </c>
      <c r="B1194" s="99" t="str">
        <f t="shared" si="67"/>
        <v>130175000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1479</v>
      </c>
    </row>
    <row r="1195" spans="1:8" ht="15.75">
      <c r="A1195" s="99" t="str">
        <f t="shared" si="66"/>
        <v>СОФИЙСКА ВОДА АД</v>
      </c>
      <c r="B1195" s="99" t="str">
        <f t="shared" si="67"/>
        <v>130175000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4636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СОФИЙСКА ВОДА АД</v>
      </c>
      <c r="B1197" s="99" t="str">
        <f aca="true" t="shared" si="70" ref="B1197:B1228">pdeBulstat</f>
        <v>130175000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СОФИЙСКА ВОДА АД</v>
      </c>
      <c r="B1198" s="99" t="str">
        <f t="shared" si="70"/>
        <v>130175000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СОФИЙСКА ВОДА АД</v>
      </c>
      <c r="B1199" s="99" t="str">
        <f t="shared" si="70"/>
        <v>130175000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СОФИЙСКА ВОДА АД</v>
      </c>
      <c r="B1200" s="99" t="str">
        <f t="shared" si="70"/>
        <v>130175000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СОФИЙСКА ВОДА АД</v>
      </c>
      <c r="B1201" s="99" t="str">
        <f t="shared" si="70"/>
        <v>130175000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СОФИЙСКА ВОДА АД</v>
      </c>
      <c r="B1202" s="99" t="str">
        <f t="shared" si="70"/>
        <v>130175000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СОФИЙСКА ВОДА АД</v>
      </c>
      <c r="B1203" s="99" t="str">
        <f t="shared" si="70"/>
        <v>130175000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СОФИЙСКА ВОДА АД</v>
      </c>
      <c r="B1204" s="99" t="str">
        <f t="shared" si="70"/>
        <v>130175000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СОФИЙСКА ВОДА АД</v>
      </c>
      <c r="B1205" s="99" t="str">
        <f t="shared" si="70"/>
        <v>130175000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СОФИЙСКА ВОДА АД</v>
      </c>
      <c r="B1206" s="99" t="str">
        <f t="shared" si="70"/>
        <v>130175000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СОФИЙСКА ВОДА АД</v>
      </c>
      <c r="B1207" s="99" t="str">
        <f t="shared" si="70"/>
        <v>130175000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СОФИЙСКА ВОДА АД</v>
      </c>
      <c r="B1208" s="99" t="str">
        <f t="shared" si="70"/>
        <v>130175000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СОФИЙСКА ВОДА АД</v>
      </c>
      <c r="B1209" s="99" t="str">
        <f t="shared" si="70"/>
        <v>130175000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СОФИЙСКА ВОДА АД</v>
      </c>
      <c r="B1210" s="99" t="str">
        <f t="shared" si="70"/>
        <v>130175000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СОФИЙСКА ВОДА АД</v>
      </c>
      <c r="B1211" s="99" t="str">
        <f t="shared" si="70"/>
        <v>130175000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СОФИЙСКА ВОДА АД</v>
      </c>
      <c r="B1212" s="99" t="str">
        <f t="shared" si="70"/>
        <v>130175000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СОФИЙСКА ВОДА АД</v>
      </c>
      <c r="B1213" s="99" t="str">
        <f t="shared" si="70"/>
        <v>130175000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СОФИЙСКА ВОДА АД</v>
      </c>
      <c r="B1214" s="99" t="str">
        <f t="shared" si="70"/>
        <v>130175000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СОФИЙСКА ВОДА АД</v>
      </c>
      <c r="B1215" s="99" t="str">
        <f t="shared" si="70"/>
        <v>130175000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СОФИЙСКА ВОДА АД</v>
      </c>
      <c r="B1216" s="99" t="str">
        <f t="shared" si="70"/>
        <v>130175000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СОФИЙСКА ВОДА АД</v>
      </c>
      <c r="B1217" s="99" t="str">
        <f t="shared" si="70"/>
        <v>130175000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СОФИЙСКА ВОДА АД</v>
      </c>
      <c r="B1218" s="99" t="str">
        <f t="shared" si="70"/>
        <v>130175000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СОФИЙСКА ВОДА АД</v>
      </c>
      <c r="B1219" s="99" t="str">
        <f t="shared" si="70"/>
        <v>130175000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СОФИЙСКА ВОДА АД</v>
      </c>
      <c r="B1220" s="99" t="str">
        <f t="shared" si="70"/>
        <v>130175000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СОФИЙСКА ВОДА АД</v>
      </c>
      <c r="B1221" s="99" t="str">
        <f t="shared" si="70"/>
        <v>130175000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СОФИЙСКА ВОДА АД</v>
      </c>
      <c r="B1222" s="99" t="str">
        <f t="shared" si="70"/>
        <v>130175000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СОФИЙСКА ВОДА АД</v>
      </c>
      <c r="B1223" s="99" t="str">
        <f t="shared" si="70"/>
        <v>130175000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СОФИЙСКА ВОДА АД</v>
      </c>
      <c r="B1224" s="99" t="str">
        <f t="shared" si="70"/>
        <v>130175000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СОФИЙСКА ВОДА АД</v>
      </c>
      <c r="B1225" s="99" t="str">
        <f t="shared" si="70"/>
        <v>130175000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СОФИЙСКА ВОДА АД</v>
      </c>
      <c r="B1226" s="99" t="str">
        <f t="shared" si="70"/>
        <v>130175000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СОФИЙСКА ВОДА АД</v>
      </c>
      <c r="B1227" s="99" t="str">
        <f t="shared" si="70"/>
        <v>130175000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СОФИЙСКА ВОДА АД</v>
      </c>
      <c r="B1228" s="99" t="str">
        <f t="shared" si="70"/>
        <v>130175000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СОФИЙСКА ВОДА АД</v>
      </c>
      <c r="B1229" s="99" t="str">
        <f aca="true" t="shared" si="73" ref="B1229:B1260">pdeBulstat</f>
        <v>130175000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СОФИЙСКА ВОДА АД</v>
      </c>
      <c r="B1230" s="99" t="str">
        <f t="shared" si="73"/>
        <v>130175000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СОФИЙСКА ВОДА АД</v>
      </c>
      <c r="B1231" s="99" t="str">
        <f t="shared" si="73"/>
        <v>130175000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СОФИЙСКА ВОДА АД</v>
      </c>
      <c r="B1232" s="99" t="str">
        <f t="shared" si="73"/>
        <v>130175000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СОФИЙСКА ВОДА АД</v>
      </c>
      <c r="B1233" s="99" t="str">
        <f t="shared" si="73"/>
        <v>130175000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СОФИЙСКА ВОДА АД</v>
      </c>
      <c r="B1234" s="99" t="str">
        <f t="shared" si="73"/>
        <v>130175000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СОФИЙСКА ВОДА АД</v>
      </c>
      <c r="B1235" s="99" t="str">
        <f t="shared" si="73"/>
        <v>130175000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СОФИЙСКА ВОДА АД</v>
      </c>
      <c r="B1236" s="99" t="str">
        <f t="shared" si="73"/>
        <v>130175000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СОФИЙСКА ВОДА АД</v>
      </c>
      <c r="B1237" s="99" t="str">
        <f t="shared" si="73"/>
        <v>130175000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СОФИЙСКА ВОДА АД</v>
      </c>
      <c r="B1238" s="99" t="str">
        <f t="shared" si="73"/>
        <v>130175000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СОФИЙСКА ВОДА АД</v>
      </c>
      <c r="B1239" s="99" t="str">
        <f t="shared" si="73"/>
        <v>130175000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СОФИЙСКА ВОДА АД</v>
      </c>
      <c r="B1240" s="99" t="str">
        <f t="shared" si="73"/>
        <v>130175000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СОФИЙСКА ВОДА АД</v>
      </c>
      <c r="B1241" s="99" t="str">
        <f t="shared" si="73"/>
        <v>130175000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СОФИЙСКА ВОДА АД</v>
      </c>
      <c r="B1242" s="99" t="str">
        <f t="shared" si="73"/>
        <v>130175000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СОФИЙСКА ВОДА АД</v>
      </c>
      <c r="B1243" s="99" t="str">
        <f t="shared" si="73"/>
        <v>130175000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СОФИЙСКА ВОДА АД</v>
      </c>
      <c r="B1244" s="99" t="str">
        <f t="shared" si="73"/>
        <v>130175000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СОФИЙСКА ВОДА АД</v>
      </c>
      <c r="B1245" s="99" t="str">
        <f t="shared" si="73"/>
        <v>130175000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СОФИЙСКА ВОДА АД</v>
      </c>
      <c r="B1246" s="99" t="str">
        <f t="shared" si="73"/>
        <v>130175000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СОФИЙСКА ВОДА АД</v>
      </c>
      <c r="B1247" s="99" t="str">
        <f t="shared" si="73"/>
        <v>130175000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СОФИЙСКА ВОДА АД</v>
      </c>
      <c r="B1248" s="99" t="str">
        <f t="shared" si="73"/>
        <v>130175000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СОФИЙСКА ВОДА АД</v>
      </c>
      <c r="B1249" s="99" t="str">
        <f t="shared" si="73"/>
        <v>130175000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СОФИЙСКА ВОДА АД</v>
      </c>
      <c r="B1250" s="99" t="str">
        <f t="shared" si="73"/>
        <v>130175000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СОФИЙСКА ВОДА АД</v>
      </c>
      <c r="B1251" s="99" t="str">
        <f t="shared" si="73"/>
        <v>130175000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СОФИЙСКА ВОДА АД</v>
      </c>
      <c r="B1252" s="99" t="str">
        <f t="shared" si="73"/>
        <v>130175000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СОФИЙСКА ВОДА АД</v>
      </c>
      <c r="B1253" s="99" t="str">
        <f t="shared" si="73"/>
        <v>130175000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СОФИЙСКА ВОДА АД</v>
      </c>
      <c r="B1254" s="99" t="str">
        <f t="shared" si="73"/>
        <v>130175000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СОФИЙСКА ВОДА АД</v>
      </c>
      <c r="B1255" s="99" t="str">
        <f t="shared" si="73"/>
        <v>130175000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СОФИЙСКА ВОДА АД</v>
      </c>
      <c r="B1256" s="99" t="str">
        <f t="shared" si="73"/>
        <v>130175000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СОФИЙСКА ВОДА АД</v>
      </c>
      <c r="B1257" s="99" t="str">
        <f t="shared" si="73"/>
        <v>130175000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СОФИЙСКА ВОДА АД</v>
      </c>
      <c r="B1258" s="99" t="str">
        <f t="shared" si="73"/>
        <v>130175000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СОФИЙСКА ВОДА АД</v>
      </c>
      <c r="B1259" s="99" t="str">
        <f t="shared" si="73"/>
        <v>130175000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СОФИЙСКА ВОДА АД</v>
      </c>
      <c r="B1260" s="99" t="str">
        <f t="shared" si="73"/>
        <v>130175000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СОФИЙСКА ВОДА АД</v>
      </c>
      <c r="B1261" s="99" t="str">
        <f aca="true" t="shared" si="76" ref="B1261:B1294">pdeBulstat</f>
        <v>130175000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СОФИЙСКА ВОДА АД</v>
      </c>
      <c r="B1262" s="99" t="str">
        <f t="shared" si="76"/>
        <v>130175000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СОФИЙСКА ВОДА АД</v>
      </c>
      <c r="B1263" s="99" t="str">
        <f t="shared" si="76"/>
        <v>130175000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СОФИЙСКА ВОДА АД</v>
      </c>
      <c r="B1264" s="99" t="str">
        <f t="shared" si="76"/>
        <v>130175000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СОФИЙСКА ВОДА АД</v>
      </c>
      <c r="B1265" s="99" t="str">
        <f t="shared" si="76"/>
        <v>130175000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СОФИЙСКА ВОДА АД</v>
      </c>
      <c r="B1266" s="99" t="str">
        <f t="shared" si="76"/>
        <v>130175000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СОФИЙСКА ВОДА АД</v>
      </c>
      <c r="B1267" s="99" t="str">
        <f t="shared" si="76"/>
        <v>130175000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СОФИЙСКА ВОДА АД</v>
      </c>
      <c r="B1268" s="99" t="str">
        <f t="shared" si="76"/>
        <v>130175000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СОФИЙСКА ВОДА АД</v>
      </c>
      <c r="B1269" s="99" t="str">
        <f t="shared" si="76"/>
        <v>130175000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СОФИЙСКА ВОДА АД</v>
      </c>
      <c r="B1270" s="99" t="str">
        <f t="shared" si="76"/>
        <v>130175000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СОФИЙСКА ВОДА АД</v>
      </c>
      <c r="B1271" s="99" t="str">
        <f t="shared" si="76"/>
        <v>130175000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СОФИЙСКА ВОДА АД</v>
      </c>
      <c r="B1272" s="99" t="str">
        <f t="shared" si="76"/>
        <v>130175000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СОФИЙСКА ВОДА АД</v>
      </c>
      <c r="B1273" s="99" t="str">
        <f t="shared" si="76"/>
        <v>130175000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СОФИЙСКА ВОДА АД</v>
      </c>
      <c r="B1274" s="99" t="str">
        <f t="shared" si="76"/>
        <v>130175000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СОФИЙСКА ВОДА АД</v>
      </c>
      <c r="B1275" s="99" t="str">
        <f t="shared" si="76"/>
        <v>130175000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СОФИЙСКА ВОДА АД</v>
      </c>
      <c r="B1276" s="99" t="str">
        <f t="shared" si="76"/>
        <v>130175000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СОФИЙСКА ВОДА АД</v>
      </c>
      <c r="B1277" s="99" t="str">
        <f t="shared" si="76"/>
        <v>130175000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СОФИЙСКА ВОДА АД</v>
      </c>
      <c r="B1278" s="99" t="str">
        <f t="shared" si="76"/>
        <v>130175000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СОФИЙСКА ВОДА АД</v>
      </c>
      <c r="B1279" s="99" t="str">
        <f t="shared" si="76"/>
        <v>130175000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СОФИЙСКА ВОДА АД</v>
      </c>
      <c r="B1280" s="99" t="str">
        <f t="shared" si="76"/>
        <v>130175000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СОФИЙСКА ВОДА АД</v>
      </c>
      <c r="B1281" s="99" t="str">
        <f t="shared" si="76"/>
        <v>130175000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СОФИЙСКА ВОДА АД</v>
      </c>
      <c r="B1282" s="99" t="str">
        <f t="shared" si="76"/>
        <v>130175000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СОФИЙСКА ВОДА АД</v>
      </c>
      <c r="B1283" s="99" t="str">
        <f t="shared" si="76"/>
        <v>130175000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СОФИЙСКА ВОДА АД</v>
      </c>
      <c r="B1284" s="99" t="str">
        <f t="shared" si="76"/>
        <v>130175000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СОФИЙСКА ВОДА АД</v>
      </c>
      <c r="B1285" s="99" t="str">
        <f t="shared" si="76"/>
        <v>130175000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СОФИЙСКА ВОДА АД</v>
      </c>
      <c r="B1286" s="99" t="str">
        <f t="shared" si="76"/>
        <v>130175000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СОФИЙСКА ВОДА АД</v>
      </c>
      <c r="B1287" s="99" t="str">
        <f t="shared" si="76"/>
        <v>130175000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СОФИЙСКА ВОДА АД</v>
      </c>
      <c r="B1288" s="99" t="str">
        <f t="shared" si="76"/>
        <v>130175000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СОФИЙСКА ВОДА АД</v>
      </c>
      <c r="B1289" s="99" t="str">
        <f t="shared" si="76"/>
        <v>130175000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СОФИЙСКА ВОДА АД</v>
      </c>
      <c r="B1290" s="99" t="str">
        <f t="shared" si="76"/>
        <v>130175000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СОФИЙСКА ВОДА АД</v>
      </c>
      <c r="B1291" s="99" t="str">
        <f t="shared" si="76"/>
        <v>130175000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СОФИЙСКА ВОДА АД</v>
      </c>
      <c r="B1292" s="99" t="str">
        <f t="shared" si="76"/>
        <v>130175000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СОФИЙСКА ВОДА АД</v>
      </c>
      <c r="B1293" s="99" t="str">
        <f t="shared" si="76"/>
        <v>130175000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СОФИЙСКА ВОДА АД</v>
      </c>
      <c r="B1294" s="99" t="str">
        <f t="shared" si="76"/>
        <v>130175000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C25" sqref="C2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130175000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'[1]1-Баланс'!C12</f>
        <v>185</v>
      </c>
      <c r="D12" s="187">
        <f>'[2]справка №1-БАЛАНС'!D11</f>
        <v>185</v>
      </c>
      <c r="E12" s="84" t="s">
        <v>25</v>
      </c>
      <c r="F12" s="87" t="s">
        <v>26</v>
      </c>
      <c r="G12" s="188">
        <f>'[3]BS_KFN'!C$21</f>
        <v>8884</v>
      </c>
      <c r="H12" s="187">
        <f>'[3]BS_KFN'!D$21</f>
        <v>8884</v>
      </c>
    </row>
    <row r="13" spans="1:8" ht="15.75">
      <c r="A13" s="84" t="s">
        <v>27</v>
      </c>
      <c r="B13" s="86" t="s">
        <v>28</v>
      </c>
      <c r="C13" s="188">
        <f>'[1]1-Баланс'!C13</f>
        <v>330</v>
      </c>
      <c r="D13" s="187">
        <f>'[2]справка №1-БАЛАНС'!D12</f>
        <v>350</v>
      </c>
      <c r="E13" s="84" t="s">
        <v>821</v>
      </c>
      <c r="F13" s="87" t="s">
        <v>29</v>
      </c>
      <c r="G13" s="188">
        <f>'[3]BS_KFN'!C$21</f>
        <v>8884</v>
      </c>
      <c r="H13" s="187">
        <f>'[3]BS_KFN'!D$21</f>
        <v>8884</v>
      </c>
    </row>
    <row r="14" spans="1:8" ht="15.75">
      <c r="A14" s="84" t="s">
        <v>30</v>
      </c>
      <c r="B14" s="86" t="s">
        <v>31</v>
      </c>
      <c r="C14" s="188">
        <f>'[1]1-Баланс'!C14+6</f>
        <v>10415</v>
      </c>
      <c r="D14" s="187">
        <f>'[2]справка №1-БАЛАНС'!D13</f>
        <v>10453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'[1]1-Баланс'!C15</f>
        <v>0</v>
      </c>
      <c r="D15" s="187">
        <f>'[2]справка №1-БАЛАНС'!D14</f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'[1]1-Баланс'!C16</f>
        <v>6013</v>
      </c>
      <c r="D16" s="187">
        <f>'[2]справка №1-БАЛАНС'!D15</f>
        <v>5149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'[1]1-Баланс'!C17</f>
        <v>0</v>
      </c>
      <c r="D17" s="187">
        <f>'[2]справка №1-БАЛАНС'!D16</f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'[1]1-Баланс'!C18</f>
        <v>0</v>
      </c>
      <c r="D18" s="187">
        <f>'[2]справка №1-БАЛАНС'!D17</f>
        <v>0</v>
      </c>
      <c r="E18" s="468" t="s">
        <v>47</v>
      </c>
      <c r="F18" s="467" t="s">
        <v>48</v>
      </c>
      <c r="G18" s="578">
        <f>G12+G15+G16+G17</f>
        <v>8884</v>
      </c>
      <c r="H18" s="579">
        <f>H12+H15+H16+H17</f>
        <v>8884</v>
      </c>
    </row>
    <row r="19" spans="1:8" ht="15.75">
      <c r="A19" s="84" t="s">
        <v>49</v>
      </c>
      <c r="B19" s="86" t="s">
        <v>50</v>
      </c>
      <c r="C19" s="188">
        <f>'[1]1-Баланс'!C19</f>
        <v>123</v>
      </c>
      <c r="D19" s="187">
        <f>'[2]справка №1-БАЛАНС'!D18</f>
        <v>137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17066</v>
      </c>
      <c r="D20" s="567">
        <f>SUM(D12:D19)</f>
        <v>16274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f>'[3]BS'!I$31</f>
        <v>-313</v>
      </c>
      <c r="H21" s="187">
        <f>'[4]BS'!$I$31</f>
        <v>-222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10774</v>
      </c>
      <c r="H22" s="583">
        <f>SUM(H23:H25)</f>
        <v>10774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f>'[3]BS_KFN'!C$22</f>
        <v>10774</v>
      </c>
      <c r="H23" s="187">
        <f>'[3]BS_KFN'!D$22</f>
        <v>10774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'[1]1-Баланс'!C25</f>
        <v>4781</v>
      </c>
      <c r="D25" s="187">
        <v>4988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>
        <f>'[1]1-Баланс'!C26</f>
        <v>4</v>
      </c>
      <c r="D26" s="187">
        <v>35</v>
      </c>
      <c r="E26" s="471" t="s">
        <v>77</v>
      </c>
      <c r="F26" s="89" t="s">
        <v>78</v>
      </c>
      <c r="G26" s="566">
        <f>G20+G21+G22</f>
        <v>10461</v>
      </c>
      <c r="H26" s="567">
        <f>H20+H21+H22</f>
        <v>10552</v>
      </c>
      <c r="M26" s="92"/>
    </row>
    <row r="27" spans="1:8" ht="15.75">
      <c r="A27" s="84" t="s">
        <v>79</v>
      </c>
      <c r="B27" s="86" t="s">
        <v>80</v>
      </c>
      <c r="C27" s="188">
        <f>'[1]1-Баланс'!C27</f>
        <v>283892</v>
      </c>
      <c r="D27" s="187">
        <f>261476+12517</f>
        <v>273993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288677</v>
      </c>
      <c r="D28" s="567">
        <f>SUM(D24:D27)</f>
        <v>279016</v>
      </c>
      <c r="E28" s="193" t="s">
        <v>84</v>
      </c>
      <c r="F28" s="87" t="s">
        <v>85</v>
      </c>
      <c r="G28" s="564">
        <f>SUM(G29:G31)</f>
        <v>161032</v>
      </c>
      <c r="H28" s="565">
        <f>SUM(H29:H31)</f>
        <v>138636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-ROUND('[3]Consolidation_PL_BS'!$X$72,0)-1</f>
        <v>161032</v>
      </c>
      <c r="H29" s="187">
        <f>-ROUND('[4]Consolidation_PL_BS'!$X$72,0)-1</f>
        <v>138636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'[3]PL'!M$27</f>
        <v>25097</v>
      </c>
      <c r="H32" s="187">
        <f>'[3]PL'!N$27</f>
        <v>22396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186129</v>
      </c>
      <c r="H34" s="567">
        <f>H28+H32+H33</f>
        <v>161032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205474</v>
      </c>
      <c r="H37" s="569">
        <f>H26+H18+H34</f>
        <v>180468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'[3]BS_KFN'!C$28+'[3]BS_KFN'!C$29</f>
        <v>28811</v>
      </c>
      <c r="H45" s="187">
        <f>'[3]BS_KFN'!D$28+'[3]BS_KFN'!D$29</f>
        <v>37262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'[3]BS_KFN'!C$30+'[3]BS_KFN'!C$31+'[3]BS_KFN'!C$32</f>
        <v>12624</v>
      </c>
      <c r="H49" s="187">
        <f>'[3]BS_KFN'!D$30+'[3]BS_KFN'!D$31+'[3]BS_KFN'!D$32</f>
        <v>13191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41435</v>
      </c>
      <c r="H50" s="565">
        <f>SUM(H44:H49)</f>
        <v>50453</v>
      </c>
    </row>
    <row r="51" spans="1:8" ht="15.75">
      <c r="A51" s="84" t="s">
        <v>79</v>
      </c>
      <c r="B51" s="86" t="s">
        <v>155</v>
      </c>
      <c r="C51" s="188">
        <f>'[3]BS_KFN'!C$6</f>
        <v>290</v>
      </c>
      <c r="D51" s="187">
        <f>'[3]BS_KFN'!D$6</f>
        <v>983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290</v>
      </c>
      <c r="D52" s="567">
        <f>SUM(D48:D51)</f>
        <v>983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f>'[3]BS_KFN'!C$5</f>
        <v>6638</v>
      </c>
      <c r="D55" s="466">
        <f>'[3]BS_KFN'!D$5</f>
        <v>6186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312671</v>
      </c>
      <c r="D56" s="571">
        <f>D20+D21+D22+D28+D33+D46+D52+D54+D55</f>
        <v>302459</v>
      </c>
      <c r="E56" s="94" t="s">
        <v>825</v>
      </c>
      <c r="F56" s="93" t="s">
        <v>172</v>
      </c>
      <c r="G56" s="568">
        <f>G50+G52+G53+G54+G55</f>
        <v>41435</v>
      </c>
      <c r="H56" s="569">
        <f>H50+H52+H53+H54+H55</f>
        <v>50453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f>'[3]BS_KFN'!C$10</f>
        <v>1064</v>
      </c>
      <c r="D59" s="187">
        <f>'[3]BS_KFN'!D$10</f>
        <v>1346</v>
      </c>
      <c r="E59" s="192" t="s">
        <v>180</v>
      </c>
      <c r="F59" s="473" t="s">
        <v>181</v>
      </c>
      <c r="G59" s="188">
        <f>ROUND('[3]BS_KFN'!C$37+'[5]loans_short_long'!$G$39/1000,0)</f>
        <v>10099</v>
      </c>
      <c r="H59" s="187">
        <f>ROUND('[3]BS_KFN'!$D$37+'[6]loans_short_long'!$G$39/1000,0)</f>
        <v>9942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98856.13254380584</v>
      </c>
      <c r="H61" s="565">
        <f>SUM(H62:H68)</f>
        <v>100541.37146509053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ROUND('[3]BS_KFN'!$C$40+'[5]loans_short_long'!$G$24/1000,0)</f>
        <v>76104</v>
      </c>
      <c r="H62" s="187">
        <f>'[3]BS_KFN'!$D$40+'[6]loans_short_long'!$G$24/1000</f>
        <v>76001.37146509053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'[3]17'!$S$5-2</f>
        <v>17496.13254380585</v>
      </c>
      <c r="H64" s="187">
        <f>ROUND('[4]17'!$P$6,0)-1</f>
        <v>19227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1064</v>
      </c>
      <c r="D65" s="567">
        <f>SUM(D59:D64)</f>
        <v>1346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'[3]17'!$Q$6</f>
        <v>3873</v>
      </c>
      <c r="H66" s="187">
        <f>'[4]17'!$N$7</f>
        <v>3573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'[3]17'!$Q$12</f>
        <v>651</v>
      </c>
      <c r="H67" s="187">
        <f>'[4]17'!$N$13</f>
        <v>596</v>
      </c>
    </row>
    <row r="68" spans="1:8" ht="15.75">
      <c r="A68" s="84" t="s">
        <v>206</v>
      </c>
      <c r="B68" s="86" t="s">
        <v>207</v>
      </c>
      <c r="C68" s="188">
        <f>'[3]BS_KFN'!C$13</f>
        <v>14</v>
      </c>
      <c r="D68" s="187">
        <f>'[3]BS_KFN'!D$13</f>
        <v>2</v>
      </c>
      <c r="E68" s="84" t="s">
        <v>212</v>
      </c>
      <c r="F68" s="87" t="s">
        <v>213</v>
      </c>
      <c r="G68" s="188">
        <f>'[3]17'!$Q$16+'[3]17'!$Q$17+'[3]BS_KFN'!$C$39</f>
        <v>732</v>
      </c>
      <c r="H68" s="187">
        <f>'[4]17'!$N$17+'[4]17'!$N$18+'[3]BS_KFN'!$D$39</f>
        <v>1144</v>
      </c>
    </row>
    <row r="69" spans="1:8" ht="15.75">
      <c r="A69" s="84" t="s">
        <v>210</v>
      </c>
      <c r="B69" s="86" t="s">
        <v>211</v>
      </c>
      <c r="C69" s="188">
        <f>'[3]BS_KFN'!C$11</f>
        <v>35266</v>
      </c>
      <c r="D69" s="187">
        <f>'[3]BS_KFN'!D$11</f>
        <v>32906</v>
      </c>
      <c r="E69" s="192" t="s">
        <v>79</v>
      </c>
      <c r="F69" s="87" t="s">
        <v>216</v>
      </c>
      <c r="G69" s="188">
        <f>'[3]17'!$S$7+'[3]BS_KFN'!$C$38</f>
        <v>7176.2175652775</v>
      </c>
      <c r="H69" s="187">
        <f>ROUND('[4]17'!$P$8+'[3]BS_KFN'!$D$38,0)</f>
        <v>5869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f>'[3]BS_KFN'!C$42+'[3]BS_KFN'!C$43</f>
        <v>3552</v>
      </c>
      <c r="H70" s="187">
        <f>'[3]BS_KFN'!D$42+'[3]BS_KFN'!D$43</f>
        <v>6442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119683.35010908335</v>
      </c>
      <c r="H71" s="567">
        <f>H59+H60+H61+H69+H70</f>
        <v>122794.37146509053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'[3]BS_KFN'!C$12</f>
        <v>81</v>
      </c>
      <c r="D73" s="187">
        <v>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35361</v>
      </c>
      <c r="D76" s="567">
        <f>SUM(D68:D75)</f>
        <v>32908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119683.35010908335</v>
      </c>
      <c r="H79" s="569">
        <f>H71+H73+H75+H77</f>
        <v>122794.37146509053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f>'[3]13'!$E$5+'[3]13'!$E$6</f>
        <v>52.18316</v>
      </c>
      <c r="D88" s="187">
        <f>'[4]13'!$E$5+'[4]13'!$E$6</f>
        <v>97.44626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'[3]13'!$E$8+'[3]13'!$E$9</f>
        <v>17444</v>
      </c>
      <c r="D89" s="187">
        <f>'[4]13'!$E$8+'[4]13'!$E$9-1</f>
        <v>16905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17496.18316</v>
      </c>
      <c r="D92" s="567">
        <f>SUM(D88:D91)</f>
        <v>17002.44626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53921.18316</v>
      </c>
      <c r="D94" s="571">
        <f>D65+D76+D85+D92+D93</f>
        <v>51256.44626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366592.18316</v>
      </c>
      <c r="D95" s="573">
        <f>D94+D56</f>
        <v>353715.44626</v>
      </c>
      <c r="E95" s="220" t="s">
        <v>916</v>
      </c>
      <c r="F95" s="476" t="s">
        <v>268</v>
      </c>
      <c r="G95" s="572">
        <f>G37+G40+G56+G79</f>
        <v>366592.35010908335</v>
      </c>
      <c r="H95" s="573">
        <f>H37+H40+H56+H79</f>
        <v>353715.37146509055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42821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Анелия Илиева Илиева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72" t="str">
        <f>Начална!B17</f>
        <v>Арно Филип Франсоа Валто де Мулиак 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39" sqref="C39:D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СОФИЙСКА ВОДА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130175000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f>-'[3]PL'!M12</f>
        <v>8767</v>
      </c>
      <c r="D12" s="308">
        <f>-'[3]PL'!N12</f>
        <v>8743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f>-'[3]PL'!M13</f>
        <v>25444</v>
      </c>
      <c r="D13" s="308">
        <f>-'[3]PL'!N13</f>
        <v>25009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f>-'[3]PL'!M14</f>
        <v>32043</v>
      </c>
      <c r="D14" s="308">
        <f>-'[3]PL'!N14</f>
        <v>28913</v>
      </c>
      <c r="E14" s="236" t="s">
        <v>285</v>
      </c>
      <c r="F14" s="231" t="s">
        <v>286</v>
      </c>
      <c r="G14" s="307">
        <f>'[3]PL'!M$7+'[3]PL'!M$8</f>
        <v>132170</v>
      </c>
      <c r="H14" s="308">
        <f>'[3]PL'!N$7+'[3]PL'!N$8</f>
        <v>126745</v>
      </c>
    </row>
    <row r="15" spans="1:8" ht="15.75">
      <c r="A15" s="185" t="s">
        <v>287</v>
      </c>
      <c r="B15" s="181" t="s">
        <v>288</v>
      </c>
      <c r="C15" s="307">
        <f>-'[3]PL'!M15</f>
        <v>18280</v>
      </c>
      <c r="D15" s="308">
        <f>-'[3]PL'!N15</f>
        <v>17131</v>
      </c>
      <c r="E15" s="236" t="s">
        <v>79</v>
      </c>
      <c r="F15" s="231" t="s">
        <v>289</v>
      </c>
      <c r="G15" s="307">
        <f>'[3]PL'!M$9</f>
        <v>37907</v>
      </c>
      <c r="H15" s="308">
        <f>'[3]PL'!N$9</f>
        <v>30797</v>
      </c>
    </row>
    <row r="16" spans="1:8" ht="15.75">
      <c r="A16" s="185" t="s">
        <v>290</v>
      </c>
      <c r="B16" s="181" t="s">
        <v>291</v>
      </c>
      <c r="C16" s="307">
        <f>-'[3]PL'!M16</f>
        <v>4618</v>
      </c>
      <c r="D16" s="308">
        <f>-'[3]PL'!N16</f>
        <v>4459</v>
      </c>
      <c r="E16" s="227" t="s">
        <v>52</v>
      </c>
      <c r="F16" s="255" t="s">
        <v>292</v>
      </c>
      <c r="G16" s="597">
        <f>SUM(G12:G15)</f>
        <v>170077</v>
      </c>
      <c r="H16" s="598">
        <f>SUM(H12:H15)</f>
        <v>157542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-('[3]PL'!M$17+'[3]PL'!M$18+'[3]PL'!M$19)</f>
        <v>47426</v>
      </c>
      <c r="D19" s="308">
        <f>-('[3]PL'!N$17+'[3]PL'!N$18+'[3]PL'!N$19)</f>
        <v>41968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f>-'[3]PL'!M$17</f>
        <v>8208</v>
      </c>
      <c r="D20" s="308">
        <f>-'[3]PL'!N$17</f>
        <v>8180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f>'[5]PL_KPMG'!AP$14</f>
        <v>-2359</v>
      </c>
      <c r="D21" s="308">
        <f>'[5]PL_KPMG'!AQ$14</f>
        <v>252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136578</v>
      </c>
      <c r="D22" s="598">
        <f>SUM(D12:D18)+D19</f>
        <v>126223</v>
      </c>
      <c r="E22" s="185" t="s">
        <v>309</v>
      </c>
      <c r="F22" s="228" t="s">
        <v>310</v>
      </c>
      <c r="G22" s="307">
        <f>ROUND('[5]NoteP&amp;L'!$C$75/1000,0)+1</f>
        <v>24</v>
      </c>
      <c r="H22" s="308">
        <f>ROUND('[6]NoteP&amp;L'!$C$75/1000,0)+1</f>
        <v>20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f>-ROUND(SUM('[5]NoteP&amp;L'!$C$82:$C$86)/1000,0)</f>
        <v>5175</v>
      </c>
      <c r="D25" s="308">
        <f>-ROUND(SUM('[6]NoteP&amp;L'!$C$82:$C$86)/1000,0)</f>
        <v>5643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f>ROUND('[5]NoteP&amp;L'!$C$77/1000,0)</f>
        <v>51</v>
      </c>
      <c r="H26" s="308">
        <f>ROUND('[6]NoteP&amp;L'!$C$77/1000,0)</f>
        <v>36</v>
      </c>
    </row>
    <row r="27" spans="1:8" ht="31.5">
      <c r="A27" s="185" t="s">
        <v>324</v>
      </c>
      <c r="B27" s="228" t="s">
        <v>325</v>
      </c>
      <c r="C27" s="307">
        <f>-ROUND('[5]NoteP&amp;L'!$C$90/1000,0)</f>
        <v>43</v>
      </c>
      <c r="D27" s="308">
        <f>-ROUND('[6]NoteP&amp;L'!$C$90/1000,0)</f>
        <v>82</v>
      </c>
      <c r="E27" s="227" t="s">
        <v>104</v>
      </c>
      <c r="F27" s="229" t="s">
        <v>326</v>
      </c>
      <c r="G27" s="597">
        <f>SUM(G22:G26)</f>
        <v>75</v>
      </c>
      <c r="H27" s="598">
        <f>SUM(H22:H26)</f>
        <v>56</v>
      </c>
    </row>
    <row r="28" spans="1:8" ht="15.75">
      <c r="A28" s="185" t="s">
        <v>79</v>
      </c>
      <c r="B28" s="228" t="s">
        <v>327</v>
      </c>
      <c r="C28" s="307">
        <f>-ROUND(('[5]NoteP&amp;L'!$C$87+'[5]NoteP&amp;L'!$C$88+'[5]NoteP&amp;L'!$C$89)/1000,0)</f>
        <v>333</v>
      </c>
      <c r="D28" s="308">
        <f>-ROUND(SUM('[6]NoteP&amp;L'!$C$87:$C$89)/1000,0)+1</f>
        <v>674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5551</v>
      </c>
      <c r="D29" s="598">
        <f>SUM(D25:D28)</f>
        <v>6399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142129</v>
      </c>
      <c r="D31" s="604">
        <f>D29+D22</f>
        <v>132622</v>
      </c>
      <c r="E31" s="242" t="s">
        <v>800</v>
      </c>
      <c r="F31" s="257" t="s">
        <v>331</v>
      </c>
      <c r="G31" s="244">
        <f>G16+G18+G27</f>
        <v>170152</v>
      </c>
      <c r="H31" s="245">
        <f>H16+H18+H27</f>
        <v>157598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28023</v>
      </c>
      <c r="D33" s="235">
        <f>IF((H31-D31)&gt;0,H31-D31,0)</f>
        <v>24976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142129</v>
      </c>
      <c r="D36" s="606">
        <f>D31-D34+D35</f>
        <v>132622</v>
      </c>
      <c r="E36" s="253" t="s">
        <v>346</v>
      </c>
      <c r="F36" s="247" t="s">
        <v>347</v>
      </c>
      <c r="G36" s="258">
        <f>G35-G34+G31</f>
        <v>170152</v>
      </c>
      <c r="H36" s="259">
        <f>H35-H34+H31</f>
        <v>157598</v>
      </c>
    </row>
    <row r="37" spans="1:8" ht="15.75">
      <c r="A37" s="252" t="s">
        <v>348</v>
      </c>
      <c r="B37" s="222" t="s">
        <v>349</v>
      </c>
      <c r="C37" s="603">
        <f>IF((G36-C36)&gt;0,G36-C36,0)</f>
        <v>28023</v>
      </c>
      <c r="D37" s="604">
        <f>IF((H36-D36)&gt;0,H36-D36,0)</f>
        <v>24976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2926</v>
      </c>
      <c r="D38" s="598">
        <f>D39+D40+D41</f>
        <v>2580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-'[3]PL'!$G$27</f>
        <v>3378</v>
      </c>
      <c r="D39" s="308">
        <f>-'[4]PL'!$G$26</f>
        <v>2921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-'[3]PL'!$G$28</f>
        <v>-452</v>
      </c>
      <c r="D40" s="308">
        <f>-'[4]PL'!$G$27+1</f>
        <v>-341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25097</v>
      </c>
      <c r="D42" s="235">
        <f>+IF((H36-D36-D38)&gt;0,H36-D36-D38,0)</f>
        <v>22396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25097</v>
      </c>
      <c r="D44" s="259">
        <f>IF(H42=0,IF(D42-D43&gt;0,D42-D43+H43,0),IF(H42-H43&lt;0,H43-H42+D42,0))</f>
        <v>22396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170152</v>
      </c>
      <c r="D45" s="600">
        <f>D36+D38+D42</f>
        <v>157598</v>
      </c>
      <c r="E45" s="261" t="s">
        <v>373</v>
      </c>
      <c r="F45" s="263" t="s">
        <v>374</v>
      </c>
      <c r="G45" s="599">
        <f>G42+G36</f>
        <v>170152</v>
      </c>
      <c r="H45" s="600">
        <f>H42+H36</f>
        <v>157598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42821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Анелия Илиева Илиева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72" t="str">
        <f>'1-Баланс'!B103:E103</f>
        <v>Арно Филип Франсоа Валто де Мулиак 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7" sqref="C47: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СОФИЙСКА ВОДА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130175000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'[7]CF_Conso_2016'!$O$12</f>
        <v>149774.48084542</v>
      </c>
      <c r="D11" s="187">
        <f>ROUND('[7]CF_Conso_2016'!Q$12,0)</f>
        <v>142831</v>
      </c>
      <c r="E11" s="168"/>
      <c r="F11" s="168"/>
    </row>
    <row r="12" spans="1:13" ht="15.75">
      <c r="A12" s="268" t="s">
        <v>380</v>
      </c>
      <c r="B12" s="169" t="s">
        <v>381</v>
      </c>
      <c r="C12" s="188"/>
      <c r="D12" s="187"/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ROUND('[7]CF_Conso_2016'!$O$14,0)</f>
        <v>-25627</v>
      </c>
      <c r="D14" s="187">
        <f>ROUND('[7]CF_Conso_2016'!$Q$14,0)</f>
        <v>-25379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'[7]CF_Conso_2016'!$O$37+'[7]CF_Conso_2016'!$O$38</f>
        <v>-12179.056639999999</v>
      </c>
      <c r="D15" s="187">
        <f>'[7]CF_Conso_2016'!$Q$37+'[7]CF_Conso_2016'!$Q$38</f>
        <v>-13236.31248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f>'[7]CF_Conso_2016'!$O$36</f>
        <v>-3749.9157300000006</v>
      </c>
      <c r="D16" s="187">
        <f>'[7]CF_Conso_2016'!$Q$36</f>
        <v>-1840.7398099999998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SUM('[7]CF_Conso_2016'!$O$15:$O$22)+'[7]CF_Conso_2016'!$O$30</f>
        <v>-51835.20836200001</v>
      </c>
      <c r="D20" s="187">
        <f>SUM('[7]CF_Conso_2016'!$Q$15:$Q$22)+'[7]CF_Conso_2016'!$Q$30+3</f>
        <v>-50588.59101942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56383.300113419995</v>
      </c>
      <c r="D21" s="628">
        <f>SUM(D11:D20)</f>
        <v>51786.35669058001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'[7]CF_Conso_2016'!$O$34</f>
        <v>-40540.725505999995</v>
      </c>
      <c r="D23" s="187">
        <f>'[7]CF_Conso_2016'!$Q$34</f>
        <v>-31755.144475999994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-40540.725505999995</v>
      </c>
      <c r="D33" s="628">
        <f>SUM(D23:D32)</f>
        <v>-31755.144475999994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f>'[7]CF_Conso_2016'!$O$47</f>
        <v>-9063.316219999999</v>
      </c>
      <c r="D38" s="187">
        <f>'[7]CF_Conso_2016'!$Q$47</f>
        <v>-9063.316219999999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'[7]CF_Conso_2016'!$O$44</f>
        <v>-1700.9616199999996</v>
      </c>
      <c r="D39" s="187">
        <f>'[7]CF_Conso_2016'!$Q$44-3</f>
        <v>-1549.5686899999996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'[7]CF_Conso_2016'!$O$41+'[7]CF_Conso_2016'!$O$42</f>
        <v>-4735.05447</v>
      </c>
      <c r="D40" s="187">
        <f>'[7]CF_Conso_2016'!$Q$41+'[7]CF_Conso_2016'!$Q$42</f>
        <v>-5123.10232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f>'[7]CF_Conso_2016'!$O$43</f>
        <v>150.98413</v>
      </c>
      <c r="D42" s="187">
        <f>'[7]CF_Conso_2016'!$Q$43</f>
        <v>100.62433000000001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-15348.348179999997</v>
      </c>
      <c r="D43" s="630">
        <f>SUM(D35:D42)</f>
        <v>-15635.362899999998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494.2264274200061</v>
      </c>
      <c r="D44" s="298">
        <f>D43+D33+D21</f>
        <v>4395.849314580017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17002</v>
      </c>
      <c r="D45" s="300">
        <v>12606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17496.226427420006</v>
      </c>
      <c r="D46" s="302">
        <f>D45+D44</f>
        <v>17001.849314580017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</f>
        <v>17496.226427420006</v>
      </c>
      <c r="D47" s="289">
        <f>D46</f>
        <v>17001.849314580017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225</v>
      </c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42821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Анелия Илиева Илиева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72" t="str">
        <f>'2-Отчет за доходите'!B55:E55</f>
        <v>Арно Филип Франсоа Валто де Мулиак 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E28" sqref="E2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СОФИЙСКА ВОДА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130175000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8884</v>
      </c>
      <c r="D13" s="553">
        <f>'1-Баланс'!H20</f>
        <v>0</v>
      </c>
      <c r="E13" s="553">
        <f>'1-Баланс'!H21</f>
        <v>-222</v>
      </c>
      <c r="F13" s="553">
        <f>'1-Баланс'!H23</f>
        <v>10774</v>
      </c>
      <c r="G13" s="553">
        <f>'1-Баланс'!H24</f>
        <v>0</v>
      </c>
      <c r="H13" s="554"/>
      <c r="I13" s="553">
        <f>'1-Баланс'!H29+'1-Баланс'!H32</f>
        <v>161032</v>
      </c>
      <c r="J13" s="553">
        <f>'1-Баланс'!H30+'1-Баланс'!H33</f>
        <v>0</v>
      </c>
      <c r="K13" s="554"/>
      <c r="L13" s="553">
        <f>SUM(C13:K13)</f>
        <v>180468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8884</v>
      </c>
      <c r="D17" s="622">
        <f aca="true" t="shared" si="2" ref="D17:M17">D13+D14</f>
        <v>0</v>
      </c>
      <c r="E17" s="622">
        <f t="shared" si="2"/>
        <v>-222</v>
      </c>
      <c r="F17" s="622">
        <f t="shared" si="2"/>
        <v>10774</v>
      </c>
      <c r="G17" s="622">
        <f t="shared" si="2"/>
        <v>0</v>
      </c>
      <c r="H17" s="622">
        <f t="shared" si="2"/>
        <v>0</v>
      </c>
      <c r="I17" s="622">
        <f t="shared" si="2"/>
        <v>161032</v>
      </c>
      <c r="J17" s="622">
        <f t="shared" si="2"/>
        <v>0</v>
      </c>
      <c r="K17" s="622">
        <f t="shared" si="2"/>
        <v>0</v>
      </c>
      <c r="L17" s="553">
        <f t="shared" si="1"/>
        <v>180468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25097</v>
      </c>
      <c r="J18" s="553">
        <f>+'1-Баланс'!G33</f>
        <v>0</v>
      </c>
      <c r="K18" s="554"/>
      <c r="L18" s="553">
        <f t="shared" si="1"/>
        <v>25097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-91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-91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-91</v>
      </c>
      <c r="F27" s="307"/>
      <c r="G27" s="307"/>
      <c r="H27" s="307"/>
      <c r="I27" s="307"/>
      <c r="J27" s="307"/>
      <c r="K27" s="307"/>
      <c r="L27" s="553">
        <f t="shared" si="1"/>
        <v>-91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8884</v>
      </c>
      <c r="D31" s="622">
        <f aca="true" t="shared" si="6" ref="D31:M31">D19+D22+D23+D26+D30+D29+D17+D18</f>
        <v>0</v>
      </c>
      <c r="E31" s="622">
        <f t="shared" si="6"/>
        <v>-313</v>
      </c>
      <c r="F31" s="622">
        <f t="shared" si="6"/>
        <v>10774</v>
      </c>
      <c r="G31" s="622">
        <f t="shared" si="6"/>
        <v>0</v>
      </c>
      <c r="H31" s="622">
        <f t="shared" si="6"/>
        <v>0</v>
      </c>
      <c r="I31" s="622">
        <f t="shared" si="6"/>
        <v>186129</v>
      </c>
      <c r="J31" s="622">
        <f t="shared" si="6"/>
        <v>0</v>
      </c>
      <c r="K31" s="622">
        <f t="shared" si="6"/>
        <v>0</v>
      </c>
      <c r="L31" s="553">
        <f t="shared" si="1"/>
        <v>205474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8884</v>
      </c>
      <c r="D34" s="556">
        <f t="shared" si="7"/>
        <v>0</v>
      </c>
      <c r="E34" s="556">
        <f t="shared" si="7"/>
        <v>-313</v>
      </c>
      <c r="F34" s="556">
        <f t="shared" si="7"/>
        <v>10774</v>
      </c>
      <c r="G34" s="556">
        <f t="shared" si="7"/>
        <v>0</v>
      </c>
      <c r="H34" s="556">
        <f t="shared" si="7"/>
        <v>0</v>
      </c>
      <c r="I34" s="556">
        <f t="shared" si="7"/>
        <v>186129</v>
      </c>
      <c r="J34" s="556">
        <f t="shared" si="7"/>
        <v>0</v>
      </c>
      <c r="K34" s="556">
        <f t="shared" si="7"/>
        <v>0</v>
      </c>
      <c r="L34" s="620">
        <f t="shared" si="1"/>
        <v>205474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42821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Анелия Илиева Илиева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72" t="str">
        <f>'3-Отчет за паричния поток'!B59:E59</f>
        <v>Арно Филип Франсоа Валто де Мулиак 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A13">
      <selection activeCell="C49" sqref="C49:I4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СОФИЙСКА ВОДА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130175000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185</v>
      </c>
      <c r="E11" s="319">
        <v>0</v>
      </c>
      <c r="F11" s="319">
        <v>0</v>
      </c>
      <c r="G11" s="320">
        <f>D11+E11-F11</f>
        <v>185</v>
      </c>
      <c r="H11" s="319"/>
      <c r="I11" s="319"/>
      <c r="J11" s="320">
        <f>G11+H11-I11</f>
        <v>185</v>
      </c>
      <c r="K11" s="319">
        <v>0</v>
      </c>
      <c r="L11" s="319">
        <v>0</v>
      </c>
      <c r="M11" s="319">
        <v>0</v>
      </c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185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525</v>
      </c>
      <c r="E12" s="319">
        <v>0</v>
      </c>
      <c r="F12" s="319">
        <v>0</v>
      </c>
      <c r="G12" s="320">
        <f aca="true" t="shared" si="2" ref="G12:G41">D12+E12-F12</f>
        <v>525</v>
      </c>
      <c r="H12" s="319"/>
      <c r="I12" s="319"/>
      <c r="J12" s="320">
        <f aca="true" t="shared" si="3" ref="J12:J41">G12+H12-I12</f>
        <v>525</v>
      </c>
      <c r="K12" s="319">
        <v>175</v>
      </c>
      <c r="L12" s="319">
        <v>20</v>
      </c>
      <c r="M12" s="319">
        <v>0</v>
      </c>
      <c r="N12" s="320">
        <f aca="true" t="shared" si="4" ref="N12:N41">K12+L12-M12</f>
        <v>195</v>
      </c>
      <c r="O12" s="319"/>
      <c r="P12" s="319"/>
      <c r="Q12" s="320">
        <f t="shared" si="0"/>
        <v>195</v>
      </c>
      <c r="R12" s="331">
        <f t="shared" si="1"/>
        <v>330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27755</v>
      </c>
      <c r="E13" s="319">
        <v>2208</v>
      </c>
      <c r="F13" s="319">
        <v>273</v>
      </c>
      <c r="G13" s="320">
        <f t="shared" si="2"/>
        <v>29690</v>
      </c>
      <c r="H13" s="319"/>
      <c r="I13" s="319"/>
      <c r="J13" s="320">
        <f t="shared" si="3"/>
        <v>29690</v>
      </c>
      <c r="K13" s="319">
        <v>17302</v>
      </c>
      <c r="L13" s="319">
        <v>2232</v>
      </c>
      <c r="M13" s="319">
        <v>259</v>
      </c>
      <c r="N13" s="320">
        <f t="shared" si="4"/>
        <v>19275</v>
      </c>
      <c r="O13" s="319"/>
      <c r="P13" s="319"/>
      <c r="Q13" s="320">
        <f t="shared" si="0"/>
        <v>19275</v>
      </c>
      <c r="R13" s="331">
        <f t="shared" si="1"/>
        <v>10415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13842</v>
      </c>
      <c r="E15" s="319">
        <v>1948</v>
      </c>
      <c r="F15" s="319">
        <v>834</v>
      </c>
      <c r="G15" s="320">
        <f t="shared" si="2"/>
        <v>14956</v>
      </c>
      <c r="H15" s="319"/>
      <c r="I15" s="319"/>
      <c r="J15" s="320">
        <f t="shared" si="3"/>
        <v>14956</v>
      </c>
      <c r="K15" s="319">
        <v>8694</v>
      </c>
      <c r="L15" s="319">
        <v>1057</v>
      </c>
      <c r="M15" s="319">
        <v>808</v>
      </c>
      <c r="N15" s="320">
        <f t="shared" si="4"/>
        <v>8943</v>
      </c>
      <c r="O15" s="319"/>
      <c r="P15" s="319"/>
      <c r="Q15" s="320">
        <f t="shared" si="0"/>
        <v>8943</v>
      </c>
      <c r="R15" s="331">
        <f t="shared" si="1"/>
        <v>6013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1173</v>
      </c>
      <c r="E18" s="319">
        <v>15</v>
      </c>
      <c r="F18" s="319">
        <v>2</v>
      </c>
      <c r="G18" s="320">
        <f t="shared" si="2"/>
        <v>1186</v>
      </c>
      <c r="H18" s="319"/>
      <c r="I18" s="319"/>
      <c r="J18" s="320">
        <f t="shared" si="3"/>
        <v>1186</v>
      </c>
      <c r="K18" s="319">
        <v>1035</v>
      </c>
      <c r="L18" s="319">
        <v>28</v>
      </c>
      <c r="M18" s="319">
        <v>0</v>
      </c>
      <c r="N18" s="320">
        <f t="shared" si="4"/>
        <v>1063</v>
      </c>
      <c r="O18" s="319"/>
      <c r="P18" s="319"/>
      <c r="Q18" s="320">
        <f t="shared" si="0"/>
        <v>1063</v>
      </c>
      <c r="R18" s="331">
        <f t="shared" si="1"/>
        <v>123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43480</v>
      </c>
      <c r="E19" s="321">
        <f>SUM(E11:E18)</f>
        <v>4171</v>
      </c>
      <c r="F19" s="321">
        <f>SUM(F11:F18)</f>
        <v>1109</v>
      </c>
      <c r="G19" s="320">
        <f t="shared" si="2"/>
        <v>46542</v>
      </c>
      <c r="H19" s="321">
        <f>SUM(H11:H18)</f>
        <v>0</v>
      </c>
      <c r="I19" s="321">
        <f>SUM(I11:I18)</f>
        <v>0</v>
      </c>
      <c r="J19" s="320">
        <f t="shared" si="3"/>
        <v>46542</v>
      </c>
      <c r="K19" s="321">
        <f>SUM(K11:K18)</f>
        <v>27206</v>
      </c>
      <c r="L19" s="321">
        <f>SUM(L11:L18)</f>
        <v>3337</v>
      </c>
      <c r="M19" s="321">
        <f>SUM(M11:M18)</f>
        <v>1067</v>
      </c>
      <c r="N19" s="320">
        <f t="shared" si="4"/>
        <v>29476</v>
      </c>
      <c r="O19" s="321">
        <f>SUM(O11:O18)</f>
        <v>0</v>
      </c>
      <c r="P19" s="321">
        <f>SUM(P11:P18)</f>
        <v>0</v>
      </c>
      <c r="Q19" s="320">
        <f t="shared" si="0"/>
        <v>29476</v>
      </c>
      <c r="R19" s="331">
        <f t="shared" si="1"/>
        <v>17066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19624</v>
      </c>
      <c r="E24" s="319">
        <v>461</v>
      </c>
      <c r="F24" s="319"/>
      <c r="G24" s="320">
        <f t="shared" si="2"/>
        <v>20085</v>
      </c>
      <c r="H24" s="319"/>
      <c r="I24" s="319"/>
      <c r="J24" s="320">
        <f t="shared" si="3"/>
        <v>20085</v>
      </c>
      <c r="K24" s="319">
        <v>14637</v>
      </c>
      <c r="L24" s="319">
        <v>667</v>
      </c>
      <c r="M24" s="319"/>
      <c r="N24" s="320">
        <f t="shared" si="4"/>
        <v>15304</v>
      </c>
      <c r="O24" s="319"/>
      <c r="P24" s="319"/>
      <c r="Q24" s="320">
        <f t="shared" si="0"/>
        <v>15304</v>
      </c>
      <c r="R24" s="331">
        <f t="shared" si="1"/>
        <v>4781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21041</v>
      </c>
      <c r="E25" s="319"/>
      <c r="F25" s="319"/>
      <c r="G25" s="320">
        <f t="shared" si="2"/>
        <v>21041</v>
      </c>
      <c r="H25" s="319"/>
      <c r="I25" s="319"/>
      <c r="J25" s="320">
        <f t="shared" si="3"/>
        <v>21041</v>
      </c>
      <c r="K25" s="319">
        <v>21006</v>
      </c>
      <c r="L25" s="319">
        <v>31</v>
      </c>
      <c r="M25" s="319"/>
      <c r="N25" s="320">
        <f t="shared" si="4"/>
        <v>21037</v>
      </c>
      <c r="O25" s="319"/>
      <c r="P25" s="319"/>
      <c r="Q25" s="320">
        <f t="shared" si="0"/>
        <v>21037</v>
      </c>
      <c r="R25" s="331">
        <f t="shared" si="1"/>
        <v>4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424962</v>
      </c>
      <c r="E26" s="319">
        <v>79761</v>
      </c>
      <c r="F26" s="319">
        <v>41854</v>
      </c>
      <c r="G26" s="320">
        <f t="shared" si="2"/>
        <v>462869</v>
      </c>
      <c r="H26" s="319"/>
      <c r="I26" s="319"/>
      <c r="J26" s="320">
        <f t="shared" si="3"/>
        <v>462869</v>
      </c>
      <c r="K26" s="319">
        <v>150969</v>
      </c>
      <c r="L26" s="319">
        <v>28008</v>
      </c>
      <c r="M26" s="319"/>
      <c r="N26" s="320">
        <f t="shared" si="4"/>
        <v>178977</v>
      </c>
      <c r="O26" s="319"/>
      <c r="P26" s="319"/>
      <c r="Q26" s="320">
        <f t="shared" si="0"/>
        <v>178977</v>
      </c>
      <c r="R26" s="331">
        <f t="shared" si="1"/>
        <v>283892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465627</v>
      </c>
      <c r="E27" s="323">
        <f aca="true" t="shared" si="5" ref="E27:P27">SUM(E23:E26)</f>
        <v>80222</v>
      </c>
      <c r="F27" s="323">
        <f t="shared" si="5"/>
        <v>41854</v>
      </c>
      <c r="G27" s="324">
        <f t="shared" si="2"/>
        <v>503995</v>
      </c>
      <c r="H27" s="323">
        <f t="shared" si="5"/>
        <v>0</v>
      </c>
      <c r="I27" s="323">
        <f t="shared" si="5"/>
        <v>0</v>
      </c>
      <c r="J27" s="324">
        <f t="shared" si="3"/>
        <v>503995</v>
      </c>
      <c r="K27" s="323">
        <f t="shared" si="5"/>
        <v>186612</v>
      </c>
      <c r="L27" s="323">
        <f t="shared" si="5"/>
        <v>28706</v>
      </c>
      <c r="M27" s="323">
        <f t="shared" si="5"/>
        <v>0</v>
      </c>
      <c r="N27" s="324">
        <f t="shared" si="4"/>
        <v>215318</v>
      </c>
      <c r="O27" s="323">
        <f t="shared" si="5"/>
        <v>0</v>
      </c>
      <c r="P27" s="323">
        <f t="shared" si="5"/>
        <v>0</v>
      </c>
      <c r="Q27" s="324">
        <f t="shared" si="0"/>
        <v>215318</v>
      </c>
      <c r="R27" s="334">
        <f t="shared" si="1"/>
        <v>288677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7393</v>
      </c>
      <c r="E41" s="319"/>
      <c r="F41" s="319"/>
      <c r="G41" s="320">
        <f t="shared" si="2"/>
        <v>7393</v>
      </c>
      <c r="H41" s="319"/>
      <c r="I41" s="319"/>
      <c r="J41" s="320">
        <f t="shared" si="3"/>
        <v>7393</v>
      </c>
      <c r="K41" s="319">
        <v>7393</v>
      </c>
      <c r="L41" s="319"/>
      <c r="M41" s="319"/>
      <c r="N41" s="320">
        <f t="shared" si="4"/>
        <v>7393</v>
      </c>
      <c r="O41" s="319"/>
      <c r="P41" s="319"/>
      <c r="Q41" s="320">
        <f t="shared" si="7"/>
        <v>7393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516500</v>
      </c>
      <c r="E42" s="340">
        <f>E19+E20+E21+E27+E40+E41</f>
        <v>84393</v>
      </c>
      <c r="F42" s="340">
        <f aca="true" t="shared" si="11" ref="F42:R42">F19+F20+F21+F27+F40+F41</f>
        <v>42963</v>
      </c>
      <c r="G42" s="340">
        <f t="shared" si="11"/>
        <v>557930</v>
      </c>
      <c r="H42" s="340">
        <f t="shared" si="11"/>
        <v>0</v>
      </c>
      <c r="I42" s="340">
        <f t="shared" si="11"/>
        <v>0</v>
      </c>
      <c r="J42" s="340">
        <f t="shared" si="11"/>
        <v>557930</v>
      </c>
      <c r="K42" s="340">
        <f t="shared" si="11"/>
        <v>221211</v>
      </c>
      <c r="L42" s="340">
        <f t="shared" si="11"/>
        <v>32043</v>
      </c>
      <c r="M42" s="340">
        <f t="shared" si="11"/>
        <v>1067</v>
      </c>
      <c r="N42" s="340">
        <f t="shared" si="11"/>
        <v>252187</v>
      </c>
      <c r="O42" s="340">
        <f t="shared" si="11"/>
        <v>0</v>
      </c>
      <c r="P42" s="340">
        <f t="shared" si="11"/>
        <v>0</v>
      </c>
      <c r="Q42" s="340">
        <f t="shared" si="11"/>
        <v>252187</v>
      </c>
      <c r="R42" s="341">
        <f t="shared" si="11"/>
        <v>305743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42821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Анелия Илиева Илиева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72" t="s">
        <v>965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2">
      <selection activeCell="B121" sqref="B120:F12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СОФИЙСКА ВОДА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130175000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.7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290</v>
      </c>
      <c r="D18" s="353">
        <f>+D19+D20</f>
        <v>0</v>
      </c>
      <c r="E18" s="360">
        <f t="shared" si="0"/>
        <v>290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'1-Баланс'!C51</f>
        <v>290</v>
      </c>
      <c r="D20" s="359"/>
      <c r="E20" s="360">
        <f t="shared" si="0"/>
        <v>290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290</v>
      </c>
      <c r="D21" s="431">
        <f>D13+D17+D18</f>
        <v>0</v>
      </c>
      <c r="E21" s="432">
        <f>E13+E17+E18</f>
        <v>290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'1-Баланс'!C55</f>
        <v>6638</v>
      </c>
      <c r="D23" s="434"/>
      <c r="E23" s="433">
        <f t="shared" si="0"/>
        <v>6638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14</v>
      </c>
      <c r="D26" s="353">
        <f>SUM(D27:D29)</f>
        <v>14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'1-Баланс'!C68</f>
        <v>14</v>
      </c>
      <c r="D29" s="359">
        <f>C29</f>
        <v>14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35266</v>
      </c>
      <c r="D30" s="359">
        <f>C30</f>
        <v>35266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81</v>
      </c>
      <c r="D35" s="353">
        <f>SUM(D36:D39)</f>
        <v>81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</v>
      </c>
      <c r="D36" s="359">
        <f>C36</f>
        <v>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'1-Баланс'!C73-C36</f>
        <v>76</v>
      </c>
      <c r="D37" s="359">
        <f>C37</f>
        <v>76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35361</v>
      </c>
      <c r="D45" s="429">
        <f>D26+D30+D31+D33+D32+D34+D35+D40</f>
        <v>35361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42289</v>
      </c>
      <c r="D46" s="435">
        <f>D45+D23+D21+D11</f>
        <v>35361</v>
      </c>
      <c r="E46" s="436">
        <f>E45+E23+E21+E11</f>
        <v>6928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35747</v>
      </c>
      <c r="D58" s="129">
        <f>D59+D61</f>
        <v>8816</v>
      </c>
      <c r="E58" s="127">
        <f t="shared" si="1"/>
        <v>26931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ROUND('[5]loans_short_long'!$G$43/1000,0)</f>
        <v>35747</v>
      </c>
      <c r="D59" s="188">
        <f>ROUND('[5]loans_short_long'!$G$39/1000,0)</f>
        <v>8816</v>
      </c>
      <c r="E59" s="127">
        <f t="shared" si="1"/>
        <v>26931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'1-Баланс'!G49+'[5]BS_KPMG'!$W$35+'[5]BS_KPMG'!$W$43-'[5]BS_KPMG'!$W$36</f>
        <v>14703</v>
      </c>
      <c r="D66" s="188">
        <f>D67</f>
        <v>1283</v>
      </c>
      <c r="E66" s="127">
        <f t="shared" si="1"/>
        <v>13420</v>
      </c>
      <c r="F66" s="187"/>
    </row>
    <row r="67" spans="1:6" ht="15.75">
      <c r="A67" s="361" t="s">
        <v>684</v>
      </c>
      <c r="B67" s="126" t="s">
        <v>685</v>
      </c>
      <c r="C67" s="188">
        <f>'[5]BS_KPMG'!$W$43+'[5]BS_KPMG'!$W$35</f>
        <v>3163</v>
      </c>
      <c r="D67" s="188">
        <f>'[5]BS_KPMG'!$W$43</f>
        <v>1283</v>
      </c>
      <c r="E67" s="127">
        <f t="shared" si="1"/>
        <v>1880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50450</v>
      </c>
      <c r="D68" s="426">
        <f>D54+D58+D63+D64+D65+D66</f>
        <v>10099</v>
      </c>
      <c r="E68" s="427">
        <f t="shared" si="1"/>
        <v>40351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76104</v>
      </c>
      <c r="D73" s="128">
        <f>SUM(D74:D76)</f>
        <v>76104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'1-Баланс'!G62</f>
        <v>76104</v>
      </c>
      <c r="D74" s="188">
        <f>C74</f>
        <v>76104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22752.13254380585</v>
      </c>
      <c r="D87" s="125">
        <f>SUM(D88:D92)+D96</f>
        <v>22752.13254380585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17496.13254380585</v>
      </c>
      <c r="D89" s="188">
        <f>C89</f>
        <v>17496.13254380585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3873</v>
      </c>
      <c r="D91" s="188">
        <f>C91</f>
        <v>3873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732</v>
      </c>
      <c r="D92" s="129">
        <f>SUM(D93:D95)</f>
        <v>732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f>'1-Баланс'!G68-C94</f>
        <v>725.23502</v>
      </c>
      <c r="D93" s="188">
        <f>C93</f>
        <v>725.23502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f>-'[8]ajur'!$L$55/1000</f>
        <v>6.7649799999999995</v>
      </c>
      <c r="D94" s="188">
        <f>C94</f>
        <v>6.7649799999999995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651</v>
      </c>
      <c r="D96" s="188">
        <f>C96</f>
        <v>651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7176.2175652775</v>
      </c>
      <c r="D97" s="188">
        <f>C97</f>
        <v>7176.2175652775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106032.35010908335</v>
      </c>
      <c r="D98" s="424">
        <f>D87+D82+D77+D73+D97</f>
        <v>106032.35010908335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156482.35010908335</v>
      </c>
      <c r="D99" s="418">
        <f>D98+D70+D68</f>
        <v>116131.35010908335</v>
      </c>
      <c r="E99" s="418">
        <f>E98+E70+E68</f>
        <v>40351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f>ROUND('[5]NoteBS'!$C$107,0)</f>
        <v>5973</v>
      </c>
      <c r="D104" s="207">
        <f>ROUND('[5]NoteBS'!$D$107,0)+1</f>
        <v>246</v>
      </c>
      <c r="E104" s="207">
        <f>ROUND(-'[5]NoteBS'!$E$107-'[5]NoteBS'!$F$107,0)</f>
        <v>3062</v>
      </c>
      <c r="F104" s="412">
        <f>C104+D104-E104</f>
        <v>3157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f>ROUND('[5]FInst, loans'!$C$195,0)</f>
        <v>1353</v>
      </c>
      <c r="D106" s="271">
        <f>ROUND('[5]FInst, loans'!$C$196+'[5]FInst, loans'!$C$197+'[5]FInst, loans'!$C$198,0)-1</f>
        <v>283</v>
      </c>
      <c r="E106" s="271">
        <f>ROUND(-'[5]FInst, loans'!$C$200,0)</f>
        <v>157</v>
      </c>
      <c r="F106" s="414">
        <f>C106+D106-E106</f>
        <v>1479</v>
      </c>
    </row>
    <row r="107" spans="1:6" ht="16.5" thickBot="1">
      <c r="A107" s="409" t="s">
        <v>752</v>
      </c>
      <c r="B107" s="415" t="s">
        <v>753</v>
      </c>
      <c r="C107" s="416">
        <f>SUM(C104:C106)</f>
        <v>7326</v>
      </c>
      <c r="D107" s="416">
        <f>SUM(D104:D106)</f>
        <v>529</v>
      </c>
      <c r="E107" s="416">
        <f>SUM(E104:E106)</f>
        <v>3219</v>
      </c>
      <c r="F107" s="417">
        <f>SUM(F104:F106)</f>
        <v>4636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42821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Анелия Илиева Илиева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96"/>
      <c r="C120" s="668"/>
      <c r="D120" s="668"/>
      <c r="E120" s="668"/>
      <c r="F120" s="668"/>
      <c r="G120" s="663"/>
      <c r="H120" s="663"/>
    </row>
    <row r="121" spans="1:8" ht="15.75">
      <c r="A121" s="663"/>
      <c r="B121" s="696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СОФИЙСКА ВОДА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130175000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42821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Анелия Илиева Илиева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62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63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366592.18316</v>
      </c>
      <c r="D6" s="644">
        <f aca="true" t="shared" si="0" ref="D6:D15">C6-E6</f>
        <v>-0.16694908333010972</v>
      </c>
      <c r="E6" s="643">
        <f>'1-Баланс'!G95</f>
        <v>366592.35010908335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205474</v>
      </c>
      <c r="D7" s="644">
        <f t="shared" si="0"/>
        <v>196590</v>
      </c>
      <c r="E7" s="643">
        <f>'1-Баланс'!G18</f>
        <v>8884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25097</v>
      </c>
      <c r="D8" s="644">
        <f t="shared" si="0"/>
        <v>0</v>
      </c>
      <c r="E8" s="643">
        <f>ABS('2-Отчет за доходите'!C44)-ABS('2-Отчет за доходите'!G44)</f>
        <v>25097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17002.44626</v>
      </c>
      <c r="D9" s="644">
        <f t="shared" si="0"/>
        <v>0.4462600000006205</v>
      </c>
      <c r="E9" s="643">
        <f>'3-Отчет за паричния поток'!C45</f>
        <v>17002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17496.18316</v>
      </c>
      <c r="D10" s="644">
        <f t="shared" si="0"/>
        <v>-0.04326742000557715</v>
      </c>
      <c r="E10" s="643">
        <f>'3-Отчет за паричния поток'!C46</f>
        <v>17496.226427420006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205474</v>
      </c>
      <c r="D11" s="644">
        <f t="shared" si="0"/>
        <v>0</v>
      </c>
      <c r="E11" s="643">
        <f>'4-Отчет за собствения капитал'!L34</f>
        <v>205474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2017-03-21T07:24:01Z</dcterms:modified>
  <cp:category/>
  <cp:version/>
  <cp:contentType/>
  <cp:contentStatus/>
</cp:coreProperties>
</file>