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10" windowHeight="7890" activeTab="0"/>
  </bookViews>
  <sheets>
    <sheet name="Cover " sheetId="1" r:id="rId1"/>
    <sheet name="SCI" sheetId="2" r:id="rId2"/>
    <sheet name="SFP" sheetId="3" r:id="rId3"/>
    <sheet name="SCF" sheetId="4" r:id="rId4"/>
    <sheet name="SEQ" sheetId="5" r:id="rId5"/>
  </sheets>
  <externalReferences>
    <externalReference r:id="rId8"/>
    <externalReference r:id="rId9"/>
  </externalReferences>
  <definedNames>
    <definedName name="AS2DocOpenMode" hidden="1">"AS2DocumentEdit"</definedName>
    <definedName name="_xlnm.Print_Area" localSheetId="0">'Cover '!$A$1:$I$38</definedName>
    <definedName name="_xlnm.Print_Area" localSheetId="3">'SCF'!$A$1:$E$74</definedName>
    <definedName name="_xlnm.Print_Area" localSheetId="1">'SCI'!$A$1:$G$69</definedName>
    <definedName name="_xlnm.Print_Area" localSheetId="2">'SFP'!$A$1:$H$77</definedName>
    <definedName name="_xlnm.Print_Titles" localSheetId="1">'SCI'!$1:$2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Z_0C92A18C_82C1_43C8_B8D2_6F7E21DEB0D9_.wvu.Cols" localSheetId="3" hidden="1">'SCF'!$G:$IV</definedName>
    <definedName name="Z_0C92A18C_82C1_43C8_B8D2_6F7E21DEB0D9_.wvu.Cols" localSheetId="4" hidden="1">'SEQ'!#REF!</definedName>
    <definedName name="Z_0C92A18C_82C1_43C8_B8D2_6F7E21DEB0D9_.wvu.Rows" localSheetId="3" hidden="1">'SCF'!#REF!</definedName>
    <definedName name="Z_2BD2C2C3_AF9C_11D6_9CEF_00D009775214_.wvu.Cols" localSheetId="3" hidden="1">'SCF'!$G:$IV</definedName>
    <definedName name="Z_2BD2C2C3_AF9C_11D6_9CEF_00D009775214_.wvu.Cols" localSheetId="4" hidden="1">'SEQ'!#REF!</definedName>
    <definedName name="Z_2BD2C2C3_AF9C_11D6_9CEF_00D009775214_.wvu.PrintArea" localSheetId="3" hidden="1">'SCF'!$A$1:$F$45</definedName>
    <definedName name="Z_2BD2C2C3_AF9C_11D6_9CEF_00D009775214_.wvu.Rows" localSheetId="3" hidden="1">'SCF'!#REF!</definedName>
    <definedName name="Z_3DF3D3DF_0C20_498D_AC7F_CE0D39724717_.wvu.Cols" localSheetId="3" hidden="1">'SCF'!$G:$IV</definedName>
    <definedName name="Z_3DF3D3DF_0C20_498D_AC7F_CE0D39724717_.wvu.Cols" localSheetId="4" hidden="1">'SEQ'!#REF!</definedName>
    <definedName name="Z_3DF3D3DF_0C20_498D_AC7F_CE0D39724717_.wvu.Rows" localSheetId="3" hidden="1">'SCF'!#REF!,'SCF'!$60:$61</definedName>
    <definedName name="Z_92AC9888_5B7E_11D6_9CEE_00D009757B57_.wvu.Cols" localSheetId="3" hidden="1">'SCF'!$G:$G</definedName>
    <definedName name="Z_9656BBF7_C4A3_41EC_B0C6_A21B380E3C2F_.wvu.Cols" localSheetId="3" hidden="1">'SCF'!$G:$G</definedName>
    <definedName name="Z_9656BBF7_C4A3_41EC_B0C6_A21B380E3C2F_.wvu.Cols" localSheetId="4" hidden="1">'SEQ'!#REF!</definedName>
    <definedName name="Z_9656BBF7_C4A3_41EC_B0C6_A21B380E3C2F_.wvu.PrintArea" localSheetId="4" hidden="1">'SEQ'!$A$1:$Q$65</definedName>
    <definedName name="Z_9656BBF7_C4A3_41EC_B0C6_A21B380E3C2F_.wvu.Rows" localSheetId="3" hidden="1">'SCF'!#REF!,'SCF'!$60:$61</definedName>
  </definedNames>
  <calcPr fullCalcOnLoad="1"/>
</workbook>
</file>

<file path=xl/sharedStrings.xml><?xml version="1.0" encoding="utf-8"?>
<sst xmlns="http://schemas.openxmlformats.org/spreadsheetml/2006/main" count="259" uniqueCount="204">
  <si>
    <t xml:space="preserve">ГРУПА СОФАРМА </t>
  </si>
  <si>
    <t>Съвет на директорите:</t>
  </si>
  <si>
    <t>д.и.н. Огнян Донев</t>
  </si>
  <si>
    <t>Весела Стоева</t>
  </si>
  <si>
    <t>Изпълнителен директор:</t>
  </si>
  <si>
    <t>Финансов директор:</t>
  </si>
  <si>
    <t>Борис Борисов</t>
  </si>
  <si>
    <t>Галина Ангелова</t>
  </si>
  <si>
    <t>Адрес на управление:</t>
  </si>
  <si>
    <t>гр. София</t>
  </si>
  <si>
    <t>ул. Илиенско шосе 16</t>
  </si>
  <si>
    <t>Адвокати:</t>
  </si>
  <si>
    <t>Венцислав Стоев</t>
  </si>
  <si>
    <t>Стефан Йовков</t>
  </si>
  <si>
    <t>Обслужващи банки:</t>
  </si>
  <si>
    <t>Райфайзенбанк (България)  ЕАД</t>
  </si>
  <si>
    <t>Банка ДСК ЕАД</t>
  </si>
  <si>
    <t>Одитори:</t>
  </si>
  <si>
    <t>Приложения</t>
  </si>
  <si>
    <t xml:space="preserve">Приходи </t>
  </si>
  <si>
    <t>Други доходи/(загуби) от дейността, нетно</t>
  </si>
  <si>
    <t>Изменение на наличностите от продукция и незавършено производство</t>
  </si>
  <si>
    <t>Разходи за материали</t>
  </si>
  <si>
    <t>Разходи за външни услуги</t>
  </si>
  <si>
    <t>Разходи за персонала</t>
  </si>
  <si>
    <t>Разходи за амортизация</t>
  </si>
  <si>
    <t>Балансова стойност на продадени стоки</t>
  </si>
  <si>
    <t>Други разходи за дейността</t>
  </si>
  <si>
    <t>Печалба от оперативна дейност</t>
  </si>
  <si>
    <t>Финансови приходи</t>
  </si>
  <si>
    <t>Финансови разходи</t>
  </si>
  <si>
    <t>Финансови приходи/(разходи), нетно</t>
  </si>
  <si>
    <t>Печалба преди данък върху печалбата</t>
  </si>
  <si>
    <t>Разход за данък върху печалбата</t>
  </si>
  <si>
    <t>Други компоненти на всеобхватния доход:</t>
  </si>
  <si>
    <t>Нетна промяна в справедливата стойност на финансови активи на разположение и за продажба</t>
  </si>
  <si>
    <t>Притежателите на собствения капитал на дружеството - майка</t>
  </si>
  <si>
    <t xml:space="preserve">Неконтролиращо участие </t>
  </si>
  <si>
    <t xml:space="preserve">Изпълнителен директор: </t>
  </si>
  <si>
    <t>д.и.н.Огнян Донев</t>
  </si>
  <si>
    <t>АКТИВ</t>
  </si>
  <si>
    <t>Нетекущи активи</t>
  </si>
  <si>
    <t>Имоти, машини и оборудване</t>
  </si>
  <si>
    <t>Нематериални активи</t>
  </si>
  <si>
    <t>Инвестиционни имоти</t>
  </si>
  <si>
    <t>Инвестиции на разположение и за продажба</t>
  </si>
  <si>
    <t>Текущи активи</t>
  </si>
  <si>
    <t>Материални запаси</t>
  </si>
  <si>
    <t xml:space="preserve">Търговски вземания </t>
  </si>
  <si>
    <t>Вземания от свързани предприятия</t>
  </si>
  <si>
    <t>Парични средства и парични еквиваленти</t>
  </si>
  <si>
    <t>ОБЩО АКТИВИ</t>
  </si>
  <si>
    <t>СОБСТВЕН КАПИТАЛ И ПАСИВИ</t>
  </si>
  <si>
    <t>Основен  акционерен капитал</t>
  </si>
  <si>
    <t>Резерви</t>
  </si>
  <si>
    <t>Неконтролиращо участие</t>
  </si>
  <si>
    <t>ОБЩО СОБСТВЕН КАПИТАЛ</t>
  </si>
  <si>
    <t>ПАСИВИ</t>
  </si>
  <si>
    <t>Нетекущи задължения</t>
  </si>
  <si>
    <t>Дългосрочни банкови заеми</t>
  </si>
  <si>
    <t>Пасиви по отсрочени данъци</t>
  </si>
  <si>
    <t>Задължения по финансов лизинг</t>
  </si>
  <si>
    <t>Други нетекущи задължения</t>
  </si>
  <si>
    <t>Текущи задължения</t>
  </si>
  <si>
    <t>Краткосрочна част на дългосрочни банкови заеми</t>
  </si>
  <si>
    <t>Търговски задължения</t>
  </si>
  <si>
    <t>Задължения към свързани предприятия</t>
  </si>
  <si>
    <t>Задължения към персонала и за социално осигуряване</t>
  </si>
  <si>
    <t>Задължения за данъци</t>
  </si>
  <si>
    <t>Други текущи задължения</t>
  </si>
  <si>
    <t>ОБЩО ПАСИВИ</t>
  </si>
  <si>
    <t>ОБЩО СОБСТВЕН КАПИТАЛ И ПАСИВИ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</si>
  <si>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</si>
  <si>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</si>
  <si>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</si>
  <si>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</si>
  <si>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Плащания на персонала и за социалното осигуряване</t>
  </si>
  <si>
    <t>Платени данъци (без данъци върху печалбата)</t>
  </si>
  <si>
    <t>Възстановени данъци (без данъци върху печалбата)</t>
  </si>
  <si>
    <t>Платени лихви и банкови такси по заеми за оборотни средства</t>
  </si>
  <si>
    <t>Курсови разлики, нетно</t>
  </si>
  <si>
    <t>Други постъпления/(плащания), нетно</t>
  </si>
  <si>
    <t>Парични потоци от инвестиционна дейност</t>
  </si>
  <si>
    <t>Покупки на имоти, машини и оборудване</t>
  </si>
  <si>
    <t>Постъпления от продажби на имоти, машини и оборудване</t>
  </si>
  <si>
    <t>Покупки на нематериални активи</t>
  </si>
  <si>
    <t xml:space="preserve">Покупки на инвестиции на разположение и за продажба </t>
  </si>
  <si>
    <t>Постъпления от продажба на инвестиции на разположение и за продажба</t>
  </si>
  <si>
    <t>Парични потоци от финансова дейност</t>
  </si>
  <si>
    <t>Обратно изкупени собствени акции</t>
  </si>
  <si>
    <t>Платени лихви и такси по заеми с инвестиционно предназначение</t>
  </si>
  <si>
    <t>Изплатени дивиденти</t>
  </si>
  <si>
    <t>Плащания по финансов лизинг</t>
  </si>
  <si>
    <t>Парични средства и парични еквиваленти на 1 януари</t>
  </si>
  <si>
    <t xml:space="preserve">                                      д.и.н. Огнян Донев</t>
  </si>
  <si>
    <t>Отнасящ се към притежателите на собствения капитал на дружеството-майка</t>
  </si>
  <si>
    <t>Общо собствен капитал</t>
  </si>
  <si>
    <t>Основен акционерен капитал</t>
  </si>
  <si>
    <t>Законови резерви</t>
  </si>
  <si>
    <t>Преоценъчен резерв - имоти, машини и оборудване</t>
  </si>
  <si>
    <t>Резерв по финансови активи на разположение и за продажба</t>
  </si>
  <si>
    <t>Общо</t>
  </si>
  <si>
    <t xml:space="preserve">Разпределение на печалбата за:               </t>
  </si>
  <si>
    <t>* законови резерви</t>
  </si>
  <si>
    <t>Ефекти поети от неконтролиращото участие по:</t>
  </si>
  <si>
    <t>* разпределение на дивиденти</t>
  </si>
  <si>
    <t xml:space="preserve">* увеличение на участия в дъщерни дружества </t>
  </si>
  <si>
    <t>* намаление на участия в дъщерни дружества</t>
  </si>
  <si>
    <t>* дивиденти</t>
  </si>
  <si>
    <t>Активи по отсрочени данъци</t>
  </si>
  <si>
    <t>Началник отдел "Правен":</t>
  </si>
  <si>
    <t>Курсови разлики от преизчисляване на чуждестранни дейности</t>
  </si>
  <si>
    <t>Резерв от преизчисление във валутата на представяне на чуждестранни дейности</t>
  </si>
  <si>
    <t>Адвокатско дружество "Гачев, Балева, Партньори"</t>
  </si>
  <si>
    <t>Александър Чаушев</t>
  </si>
  <si>
    <t>Дългосрочни вземания от свързани предприятия</t>
  </si>
  <si>
    <t>Други дългосрочни вземания</t>
  </si>
  <si>
    <t>Предоставени заеми на свързани предприятия</t>
  </si>
  <si>
    <t>Възстановени заеми предоставени на свързани предприятия</t>
  </si>
  <si>
    <t>Предоставени заеми на други предприятия</t>
  </si>
  <si>
    <t xml:space="preserve">Възстановени заеми, предоставени на други предприятия </t>
  </si>
  <si>
    <t xml:space="preserve">Получени лихви по предоставени заеми и депозити </t>
  </si>
  <si>
    <t>* емисия на капитал в дъщерни дружества</t>
  </si>
  <si>
    <t xml:space="preserve">Краткосрочни банкови заеми </t>
  </si>
  <si>
    <t>Постъпления от дългосрочни банкови заеми</t>
  </si>
  <si>
    <t>Изплащане на дългосрочни банкови заеми</t>
  </si>
  <si>
    <t>Огнян Палавеев</t>
  </si>
  <si>
    <t xml:space="preserve"> * други компоненти на всеобхватния доход, нетно от данъци</t>
  </si>
  <si>
    <t xml:space="preserve">Компоненти, които могат да бъдат рекласифицирани в печалбата или загубата: </t>
  </si>
  <si>
    <t>Съставител:</t>
  </si>
  <si>
    <t>Людмила Бонджова</t>
  </si>
  <si>
    <t xml:space="preserve">Съставител: </t>
  </si>
  <si>
    <t>Дългосрочни задължения към персонала</t>
  </si>
  <si>
    <t>Правителствени финансирания</t>
  </si>
  <si>
    <t>Неразпределена печалба</t>
  </si>
  <si>
    <t>Прехвърляне към неразпределена печалба</t>
  </si>
  <si>
    <t>Репутация</t>
  </si>
  <si>
    <t>Капитал, отнасящ се към притежателите на                                                  собствения капитал на дружеството - майка</t>
  </si>
  <si>
    <t>Покупки на инвестиции в асоциирани дружества и съвместни дружествa</t>
  </si>
  <si>
    <t>Инвестиции в асоциирани и съвместни дружества</t>
  </si>
  <si>
    <t>Други краткосрочни вземания и активи</t>
  </si>
  <si>
    <t>Задължения по договори за факторинг</t>
  </si>
  <si>
    <t>Постъпления от продажби на нематериални активи</t>
  </si>
  <si>
    <t>Изплащане на заеми на други предприятия</t>
  </si>
  <si>
    <t>Изплатени лихви и такси по факторинг</t>
  </si>
  <si>
    <t>2017   BGN'000</t>
  </si>
  <si>
    <t>Промени в собствения капитал за 2017 година</t>
  </si>
  <si>
    <t>Юробанк България АД</t>
  </si>
  <si>
    <t>ИНГ Банк Н.В. - клон София</t>
  </si>
  <si>
    <t>Уникредит  Булбанк АД</t>
  </si>
  <si>
    <t>Сосиете Женерал Експресбанк АД</t>
  </si>
  <si>
    <t>Платени данъци върху печалбата</t>
  </si>
  <si>
    <t>Бейкър Тили Клиту и Партньори ООД</t>
  </si>
  <si>
    <t>Постъпления/(плащания) от сделки с неконтролиращото участие, нетно</t>
  </si>
  <si>
    <t>Ефекти от преструктуриране</t>
  </si>
  <si>
    <t>Нетни парични потоци използвани в оперативна дейност</t>
  </si>
  <si>
    <t>Нетни парични потоци от финансова дейност</t>
  </si>
  <si>
    <t>Постъпления на суми по факторинг</t>
  </si>
  <si>
    <t>Ефект от обратно изкупени акции</t>
  </si>
  <si>
    <t>КОНСОЛИДИРАН ОТЧЕТ ЗА ВСЕОБХВАТНИЯ ДОХОД</t>
  </si>
  <si>
    <t>КОНСОЛИДИРАН ОТЧЕТ ЗА ФИНАНСОВОТО СЪСТОЯНИЕ</t>
  </si>
  <si>
    <t xml:space="preserve">КОНСОЛИДИРАН ОТЧЕТ ЗА ПАРИЧНИТЕ ПОТОЦИ </t>
  </si>
  <si>
    <t>КОНСОЛИДИРАН ОТЧЕТ ЗА ПРОМЕНИТЕ В СОБСТВЕНИЯ КАПИТАЛ</t>
  </si>
  <si>
    <t>Нетно увеличение/(намаление) на паричните средства и паричните еквиваленти</t>
  </si>
  <si>
    <t>Нетни парични потоци използвани в инвестиционна дейност</t>
  </si>
  <si>
    <t>* придобиване на/(освобождаване от) дъщерни дружества</t>
  </si>
  <si>
    <t>* придобиване на дъщерни дружества</t>
  </si>
  <si>
    <t>Постъпления от неконтролиращо участие при емисия на капитал в дъщерни дружества</t>
  </si>
  <si>
    <t>Постъпления от краткосрочни банкови заеми (вкл. увеличение на овърдрафти)</t>
  </si>
  <si>
    <t>Изплащане на краткосрочни банкови заеми (вкл. намаление на овърдрафти)</t>
  </si>
  <si>
    <t xml:space="preserve">Общ всеобхватен доход за годината, в т.ч.: </t>
  </si>
  <si>
    <t xml:space="preserve"> * нетна печалба за годината</t>
  </si>
  <si>
    <t>Нетна печалба за периода</t>
  </si>
  <si>
    <t>Друг всеобхватен доход за периода, нетно от данък</t>
  </si>
  <si>
    <t>ОБЩО ВСЕОБХВАТЕН ДОХОД ЗА ПЕРИОДА</t>
  </si>
  <si>
    <t xml:space="preserve">Нетна печалба за периода, отнасяща се към: </t>
  </si>
  <si>
    <t>Общ всеобхватен доход за периода, отнасящ се към:</t>
  </si>
  <si>
    <t>2018   BGN'000</t>
  </si>
  <si>
    <t>31 декември 2017               BGN'000</t>
  </si>
  <si>
    <t>Салдо на 1 януари 2017 година</t>
  </si>
  <si>
    <t>Салдо на 1 януари 2018 година</t>
  </si>
  <si>
    <t>Промени в собствения капитал за 2018 година</t>
  </si>
  <si>
    <t>14,15</t>
  </si>
  <si>
    <t>Възстановени данъци върху печалбата</t>
  </si>
  <si>
    <t>Постъпления от продажба на нематериални активи</t>
  </si>
  <si>
    <t>Постъпления от продажба на инвестиции в асоциирани дружества и съвместни дружествa</t>
  </si>
  <si>
    <t>Плащания за придобиване на дъщерни дружества, нетно от получени парични средства</t>
  </si>
  <si>
    <t>Постъпления от дивиденти по инвестиции на разположение и за продажба</t>
  </si>
  <si>
    <t>Приложенията на страници от 5 до 105 са неразделна част от консолидирания финансов отчет.</t>
  </si>
  <si>
    <t>за деветмесечния период, завършващ на 30 септември 2018 година</t>
  </si>
  <si>
    <t>Печалба/(Загуба) от придобиване и освобождаване на и от дъщерни дружества</t>
  </si>
  <si>
    <t xml:space="preserve">Компоненти, които няма да бъдат рекласифицирани в печалбата или загубата: </t>
  </si>
  <si>
    <t>Последващи оценки на пенсионни планове с дефинирани доходи</t>
  </si>
  <si>
    <t>Салдо на 30 септември 2017 година</t>
  </si>
  <si>
    <t>Салдо на 30 септември 2018 година</t>
  </si>
  <si>
    <t>Получени заеми от други предприятия</t>
  </si>
  <si>
    <t>Постъпления от продажба на обратно изкупени собствени акции</t>
  </si>
  <si>
    <t>Парични средства и парични еквиваленти на 30 септември</t>
  </si>
  <si>
    <t>Печалба/(Загуба) от асоциирани и съвместни дружества, нетно</t>
  </si>
  <si>
    <t>30 септември 2018              BGN'000</t>
  </si>
  <si>
    <t>Плащания на база акции</t>
  </si>
  <si>
    <t>* разпределение на дивиденти от печалба за 2017г.</t>
  </si>
  <si>
    <t>* разпределение на 6- месечни дивиденти от печалба за второ полугодие на 2018г.</t>
  </si>
  <si>
    <t>Иван Бадински</t>
  </si>
</sst>
</file>

<file path=xl/styles.xml><?xml version="1.0" encoding="utf-8"?>
<styleSheet xmlns="http://schemas.openxmlformats.org/spreadsheetml/2006/main">
  <numFmts count="1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_);_(* \(#,##0.00\);_(* &quot;-&quot;_);_(@_)"/>
    <numFmt numFmtId="168" formatCode="_-* #,##0.00_-;\-* #,##0.00_-;_-* &quot;-&quot;??_-;_-@_-"/>
  </numFmts>
  <fonts count="96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name val="OpalB"/>
      <family val="0"/>
    </font>
    <font>
      <sz val="13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name val="Heba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name val="Times New Roman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i/>
      <sz val="10"/>
      <name val="Times New Roman CYR"/>
      <family val="1"/>
    </font>
    <font>
      <i/>
      <sz val="11"/>
      <name val="Times New Roman Cyr"/>
      <family val="1"/>
    </font>
    <font>
      <b/>
      <i/>
      <sz val="11"/>
      <name val="Times New Roman Cyr"/>
      <family val="0"/>
    </font>
    <font>
      <sz val="10"/>
      <color indexed="10"/>
      <name val="Times New Roman Cyr"/>
      <family val="1"/>
    </font>
    <font>
      <sz val="11"/>
      <color indexed="10"/>
      <name val="Times New Roman Cyr"/>
      <family val="1"/>
    </font>
    <font>
      <b/>
      <i/>
      <sz val="10"/>
      <name val="Times New Roman Cyr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1"/>
      <color indexed="10"/>
      <name val="Times New Roman"/>
      <family val="1"/>
    </font>
    <font>
      <sz val="10"/>
      <color indexed="8"/>
      <name val="Times New Roman Cyr"/>
      <family val="1"/>
    </font>
    <font>
      <i/>
      <sz val="8"/>
      <name val="Times New Roman"/>
      <family val="1"/>
    </font>
    <font>
      <i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b/>
      <i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0"/>
      <name val="Arial Cyr"/>
      <family val="0"/>
    </font>
    <font>
      <u val="single"/>
      <sz val="10"/>
      <color indexed="12"/>
      <name val="Hebar"/>
      <family val="2"/>
    </font>
    <font>
      <sz val="12"/>
      <name val="Hebar"/>
      <family val="0"/>
    </font>
    <font>
      <sz val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1"/>
      <color rgb="FFFF0000"/>
      <name val="Times New Roman"/>
      <family val="1"/>
    </font>
    <font>
      <sz val="11"/>
      <color rgb="FFFF0000"/>
      <name val="Times New Roman Cyr"/>
      <family val="1"/>
    </font>
    <font>
      <sz val="10"/>
      <color theme="1"/>
      <name val="Times New Roman Cy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 style="thin"/>
      <bottom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0" applyNumberFormat="0" applyBorder="0" applyAlignment="0" applyProtection="0"/>
    <xf numFmtId="0" fontId="76" fillId="27" borderId="1" applyNumberFormat="0" applyAlignment="0" applyProtection="0"/>
    <xf numFmtId="0" fontId="77" fillId="28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5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83" fillId="30" borderId="1" applyNumberFormat="0" applyAlignment="0" applyProtection="0"/>
    <xf numFmtId="0" fontId="84" fillId="0" borderId="6" applyNumberFormat="0" applyFill="0" applyAlignment="0" applyProtection="0"/>
    <xf numFmtId="0" fontId="85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3" fillId="0" borderId="0">
      <alignment/>
      <protection/>
    </xf>
    <xf numFmtId="0" fontId="73" fillId="0" borderId="0">
      <alignment/>
      <protection/>
    </xf>
    <xf numFmtId="0" fontId="86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1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8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  <xf numFmtId="0" fontId="53" fillId="0" borderId="0">
      <alignment/>
      <protection/>
    </xf>
    <xf numFmtId="0" fontId="56" fillId="0" borderId="0">
      <alignment/>
      <protection/>
    </xf>
  </cellStyleXfs>
  <cellXfs count="35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81" applyFont="1" applyAlignment="1">
      <alignment vertical="center"/>
      <protection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right"/>
    </xf>
    <xf numFmtId="164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 vertical="center" wrapText="1"/>
    </xf>
    <xf numFmtId="164" fontId="13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64" fontId="12" fillId="0" borderId="11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left" vertical="center"/>
    </xf>
    <xf numFmtId="165" fontId="12" fillId="0" borderId="0" xfId="0" applyNumberFormat="1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 horizontal="right"/>
    </xf>
    <xf numFmtId="164" fontId="1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66" fontId="13" fillId="0" borderId="0" xfId="44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 vertical="center"/>
    </xf>
    <xf numFmtId="166" fontId="13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164" fontId="16" fillId="0" borderId="0" xfId="44" applyNumberFormat="1" applyFont="1" applyFill="1" applyBorder="1" applyAlignment="1">
      <alignment/>
    </xf>
    <xf numFmtId="164" fontId="17" fillId="0" borderId="0" xfId="0" applyNumberFormat="1" applyFont="1" applyFill="1" applyBorder="1" applyAlignment="1">
      <alignment horizontal="center"/>
    </xf>
    <xf numFmtId="0" fontId="13" fillId="0" borderId="0" xfId="87" applyFont="1" applyFill="1" applyBorder="1" applyAlignment="1">
      <alignment horizontal="left" vertical="center" wrapText="1"/>
      <protection/>
    </xf>
    <xf numFmtId="0" fontId="13" fillId="0" borderId="0" xfId="87" applyFont="1" applyFill="1" applyBorder="1" applyAlignment="1">
      <alignment horizontal="center"/>
      <protection/>
    </xf>
    <xf numFmtId="164" fontId="13" fillId="0" borderId="0" xfId="87" applyNumberFormat="1" applyFont="1" applyFill="1" applyBorder="1" applyAlignment="1">
      <alignment horizontal="center" vertical="center"/>
      <protection/>
    </xf>
    <xf numFmtId="0" fontId="13" fillId="0" borderId="0" xfId="87" applyFont="1" applyFill="1" applyBorder="1" applyAlignment="1">
      <alignment horizontal="center" vertical="center"/>
      <protection/>
    </xf>
    <xf numFmtId="0" fontId="13" fillId="0" borderId="0" xfId="87" applyFont="1" applyFill="1" applyBorder="1" applyAlignment="1">
      <alignment horizontal="left" vertical="center"/>
      <protection/>
    </xf>
    <xf numFmtId="164" fontId="13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left" vertical="center"/>
    </xf>
    <xf numFmtId="0" fontId="10" fillId="0" borderId="0" xfId="87" applyFont="1" applyFill="1" applyBorder="1" applyAlignment="1">
      <alignment horizontal="center" vertical="center"/>
      <protection/>
    </xf>
    <xf numFmtId="164" fontId="13" fillId="0" borderId="0" xfId="87" applyNumberFormat="1" applyFont="1" applyFill="1" applyBorder="1" applyAlignment="1">
      <alignment horizontal="right" vertical="center" wrapText="1"/>
      <protection/>
    </xf>
    <xf numFmtId="0" fontId="18" fillId="0" borderId="0" xfId="0" applyFont="1" applyFill="1" applyAlignment="1">
      <alignment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15" fillId="0" borderId="0" xfId="81" applyFont="1" applyFill="1" applyBorder="1" applyAlignment="1">
      <alignment horizontal="left"/>
      <protection/>
    </xf>
    <xf numFmtId="0" fontId="19" fillId="0" borderId="0" xfId="0" applyFont="1" applyFill="1" applyBorder="1" applyAlignment="1">
      <alignment horizontal="left" vertical="center" wrapText="1"/>
    </xf>
    <xf numFmtId="0" fontId="23" fillId="0" borderId="0" xfId="81" applyFont="1" applyFill="1" applyBorder="1" applyAlignment="1">
      <alignment vertical="center"/>
      <protection/>
    </xf>
    <xf numFmtId="0" fontId="21" fillId="0" borderId="0" xfId="81" applyFont="1" applyFill="1" applyBorder="1" applyAlignment="1">
      <alignment horizontal="right" vertical="center"/>
      <protection/>
    </xf>
    <xf numFmtId="0" fontId="23" fillId="0" borderId="0" xfId="81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 wrapText="1"/>
    </xf>
    <xf numFmtId="164" fontId="24" fillId="0" borderId="10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24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 wrapText="1"/>
    </xf>
    <xf numFmtId="164" fontId="24" fillId="0" borderId="0" xfId="0" applyNumberFormat="1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164" fontId="27" fillId="0" borderId="0" xfId="0" applyNumberFormat="1" applyFont="1" applyFill="1" applyBorder="1" applyAlignment="1">
      <alignment horizontal="left" vertical="center"/>
    </xf>
    <xf numFmtId="0" fontId="27" fillId="0" borderId="0" xfId="0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wrapText="1"/>
    </xf>
    <xf numFmtId="164" fontId="24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wrapText="1"/>
    </xf>
    <xf numFmtId="164" fontId="28" fillId="0" borderId="0" xfId="0" applyNumberFormat="1" applyFont="1" applyFill="1" applyBorder="1" applyAlignment="1">
      <alignment horizontal="right"/>
    </xf>
    <xf numFmtId="0" fontId="13" fillId="0" borderId="0" xfId="81" applyFont="1" applyFill="1" applyAlignment="1">
      <alignment vertical="center"/>
      <protection/>
    </xf>
    <xf numFmtId="3" fontId="0" fillId="0" borderId="0" xfId="0" applyNumberFormat="1" applyFill="1" applyAlignment="1">
      <alignment/>
    </xf>
    <xf numFmtId="0" fontId="13" fillId="0" borderId="0" xfId="81" applyFont="1" applyFill="1" applyAlignment="1">
      <alignment vertical="center" wrapText="1"/>
      <protection/>
    </xf>
    <xf numFmtId="0" fontId="27" fillId="0" borderId="0" xfId="0" applyFont="1" applyFill="1" applyBorder="1" applyAlignment="1">
      <alignment/>
    </xf>
    <xf numFmtId="164" fontId="24" fillId="0" borderId="11" xfId="88" applyNumberFormat="1" applyFont="1" applyFill="1" applyBorder="1" applyAlignment="1">
      <alignment horizontal="right" vertical="center"/>
      <protection/>
    </xf>
    <xf numFmtId="164" fontId="24" fillId="0" borderId="0" xfId="88" applyNumberFormat="1" applyFont="1" applyFill="1" applyBorder="1" applyAlignment="1">
      <alignment horizontal="right" vertical="center"/>
      <protection/>
    </xf>
    <xf numFmtId="164" fontId="27" fillId="0" borderId="0" xfId="0" applyNumberFormat="1" applyFont="1" applyFill="1" applyBorder="1" applyAlignment="1">
      <alignment horizontal="right"/>
    </xf>
    <xf numFmtId="164" fontId="24" fillId="0" borderId="12" xfId="88" applyNumberFormat="1" applyFont="1" applyFill="1" applyBorder="1" applyAlignment="1">
      <alignment vertical="center"/>
      <protection/>
    </xf>
    <xf numFmtId="164" fontId="10" fillId="0" borderId="0" xfId="0" applyNumberFormat="1" applyFont="1" applyFill="1" applyBorder="1" applyAlignment="1">
      <alignment horizontal="right" vertical="center"/>
    </xf>
    <xf numFmtId="0" fontId="24" fillId="0" borderId="0" xfId="87" applyFont="1" applyFill="1" applyBorder="1" applyAlignment="1">
      <alignment horizontal="left" vertical="center" wrapText="1"/>
      <protection/>
    </xf>
    <xf numFmtId="0" fontId="26" fillId="0" borderId="0" xfId="0" applyFont="1" applyFill="1" applyBorder="1" applyAlignment="1">
      <alignment horizontal="center" wrapText="1"/>
    </xf>
    <xf numFmtId="164" fontId="24" fillId="0" borderId="11" xfId="88" applyNumberFormat="1" applyFont="1" applyFill="1" applyBorder="1" applyAlignment="1">
      <alignment vertical="center"/>
      <protection/>
    </xf>
    <xf numFmtId="164" fontId="24" fillId="0" borderId="0" xfId="88" applyNumberFormat="1" applyFont="1" applyFill="1" applyBorder="1" applyAlignment="1">
      <alignment vertical="center"/>
      <protection/>
    </xf>
    <xf numFmtId="0" fontId="24" fillId="0" borderId="0" xfId="87" applyFont="1" applyFill="1" applyBorder="1" applyAlignment="1">
      <alignment horizontal="left" vertical="center"/>
      <protection/>
    </xf>
    <xf numFmtId="164" fontId="24" fillId="0" borderId="10" xfId="88" applyNumberFormat="1" applyFont="1" applyFill="1" applyBorder="1" applyAlignment="1">
      <alignment vertical="center"/>
      <protection/>
    </xf>
    <xf numFmtId="0" fontId="3" fillId="0" borderId="0" xfId="81" applyFont="1" applyFill="1" applyAlignment="1">
      <alignment horizontal="left" vertical="center"/>
      <protection/>
    </xf>
    <xf numFmtId="0" fontId="25" fillId="0" borderId="0" xfId="0" applyFont="1" applyFill="1" applyBorder="1" applyAlignment="1">
      <alignment horizontal="left" vertical="center"/>
    </xf>
    <xf numFmtId="0" fontId="13" fillId="0" borderId="0" xfId="81" applyFont="1" applyFill="1" applyAlignment="1">
      <alignment horizontal="left" vertical="center"/>
      <protection/>
    </xf>
    <xf numFmtId="164" fontId="0" fillId="0" borderId="0" xfId="0" applyNumberFormat="1" applyFill="1" applyAlignment="1">
      <alignment/>
    </xf>
    <xf numFmtId="0" fontId="29" fillId="0" borderId="0" xfId="0" applyFont="1" applyFill="1" applyBorder="1" applyAlignment="1">
      <alignment horizontal="center" wrapText="1"/>
    </xf>
    <xf numFmtId="164" fontId="30" fillId="0" borderId="0" xfId="0" applyNumberFormat="1" applyFont="1" applyFill="1" applyBorder="1" applyAlignment="1">
      <alignment horizontal="right"/>
    </xf>
    <xf numFmtId="0" fontId="13" fillId="0" borderId="0" xfId="81" applyFont="1" applyFill="1" applyAlignment="1">
      <alignment horizontal="left" vertical="center" wrapText="1"/>
      <protection/>
    </xf>
    <xf numFmtId="0" fontId="31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/>
    </xf>
    <xf numFmtId="164" fontId="33" fillId="0" borderId="0" xfId="0" applyNumberFormat="1" applyFont="1" applyFill="1" applyBorder="1" applyAlignment="1">
      <alignment/>
    </xf>
    <xf numFmtId="164" fontId="27" fillId="0" borderId="0" xfId="0" applyNumberFormat="1" applyFont="1" applyFill="1" applyBorder="1" applyAlignment="1">
      <alignment/>
    </xf>
    <xf numFmtId="164" fontId="19" fillId="0" borderId="0" xfId="0" applyNumberFormat="1" applyFont="1" applyFill="1" applyBorder="1" applyAlignment="1">
      <alignment horizontal="left" vertical="center" wrapText="1"/>
    </xf>
    <xf numFmtId="164" fontId="10" fillId="0" borderId="0" xfId="0" applyNumberFormat="1" applyFont="1" applyFill="1" applyBorder="1" applyAlignment="1">
      <alignment horizontal="center"/>
    </xf>
    <xf numFmtId="3" fontId="27" fillId="0" borderId="0" xfId="0" applyNumberFormat="1" applyFont="1" applyFill="1" applyBorder="1" applyAlignment="1">
      <alignment horizontal="right"/>
    </xf>
    <xf numFmtId="0" fontId="13" fillId="0" borderId="0" xfId="89" applyFont="1" applyFill="1" applyAlignment="1">
      <alignment vertical="center"/>
      <protection/>
    </xf>
    <xf numFmtId="0" fontId="13" fillId="0" borderId="0" xfId="82" applyFont="1" applyFill="1" applyBorder="1" applyAlignment="1">
      <alignment vertical="center"/>
      <protection/>
    </xf>
    <xf numFmtId="49" fontId="35" fillId="0" borderId="0" xfId="84" applyNumberFormat="1" applyFont="1" applyFill="1" applyBorder="1" applyAlignment="1">
      <alignment horizontal="right" vertical="center" wrapText="1"/>
      <protection/>
    </xf>
    <xf numFmtId="0" fontId="13" fillId="0" borderId="0" xfId="82" applyFont="1" applyFill="1">
      <alignment/>
      <protection/>
    </xf>
    <xf numFmtId="15" fontId="36" fillId="0" borderId="0" xfId="81" applyNumberFormat="1" applyFont="1" applyFill="1" applyBorder="1" applyAlignment="1">
      <alignment horizontal="center" vertical="center" wrapText="1"/>
      <protection/>
    </xf>
    <xf numFmtId="164" fontId="35" fillId="0" borderId="0" xfId="84" applyNumberFormat="1" applyFont="1" applyFill="1" applyBorder="1" applyAlignment="1">
      <alignment horizontal="right" vertical="center" wrapText="1"/>
      <protection/>
    </xf>
    <xf numFmtId="0" fontId="37" fillId="0" borderId="0" xfId="82" applyFont="1" applyFill="1" applyBorder="1" applyAlignment="1">
      <alignment horizontal="center"/>
      <protection/>
    </xf>
    <xf numFmtId="164" fontId="13" fillId="0" borderId="0" xfId="82" applyNumberFormat="1" applyFont="1" applyFill="1">
      <alignment/>
      <protection/>
    </xf>
    <xf numFmtId="0" fontId="12" fillId="0" borderId="0" xfId="82" applyFont="1" applyFill="1">
      <alignment/>
      <protection/>
    </xf>
    <xf numFmtId="164" fontId="12" fillId="0" borderId="11" xfId="86" applyNumberFormat="1" applyFont="1" applyFill="1" applyBorder="1" applyAlignment="1">
      <alignment horizontal="right"/>
      <protection/>
    </xf>
    <xf numFmtId="164" fontId="12" fillId="0" borderId="10" xfId="86" applyNumberFormat="1" applyFont="1" applyFill="1" applyBorder="1" applyAlignment="1">
      <alignment horizontal="right"/>
      <protection/>
    </xf>
    <xf numFmtId="164" fontId="12" fillId="0" borderId="13" xfId="86" applyNumberFormat="1" applyFont="1" applyFill="1" applyBorder="1" applyAlignment="1">
      <alignment horizontal="right"/>
      <protection/>
    </xf>
    <xf numFmtId="164" fontId="13" fillId="0" borderId="0" xfId="82" applyNumberFormat="1" applyFont="1" applyFill="1" applyBorder="1" applyAlignment="1">
      <alignment horizontal="right"/>
      <protection/>
    </xf>
    <xf numFmtId="0" fontId="13" fillId="0" borderId="0" xfId="82" applyFont="1" applyFill="1" applyBorder="1" applyAlignment="1">
      <alignment horizontal="center"/>
      <protection/>
    </xf>
    <xf numFmtId="0" fontId="37" fillId="0" borderId="0" xfId="82" applyFont="1" applyFill="1" applyAlignment="1">
      <alignment horizontal="center"/>
      <protection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0" fontId="13" fillId="0" borderId="0" xfId="82" applyFont="1" applyFill="1" applyAlignment="1">
      <alignment horizontal="center"/>
      <protection/>
    </xf>
    <xf numFmtId="0" fontId="15" fillId="0" borderId="0" xfId="81" applyFont="1" applyFill="1" applyBorder="1" applyAlignment="1">
      <alignment horizontal="left" vertical="center"/>
      <protection/>
    </xf>
    <xf numFmtId="0" fontId="15" fillId="0" borderId="0" xfId="81" applyFont="1" applyFill="1" applyBorder="1" applyAlignment="1">
      <alignment horizontal="right" vertical="center"/>
      <protection/>
    </xf>
    <xf numFmtId="0" fontId="21" fillId="0" borderId="0" xfId="81" applyFont="1" applyFill="1" applyBorder="1" applyAlignment="1">
      <alignment vertical="center"/>
      <protection/>
    </xf>
    <xf numFmtId="0" fontId="6" fillId="0" borderId="0" xfId="82" applyFont="1" applyFill="1">
      <alignment/>
      <protection/>
    </xf>
    <xf numFmtId="0" fontId="13" fillId="0" borderId="0" xfId="84" applyNumberFormat="1" applyFont="1" applyFill="1" applyBorder="1" applyAlignment="1" applyProtection="1">
      <alignment vertical="top"/>
      <protection/>
    </xf>
    <xf numFmtId="0" fontId="13" fillId="0" borderId="0" xfId="84" applyNumberFormat="1" applyFont="1" applyFill="1" applyBorder="1" applyAlignment="1" applyProtection="1">
      <alignment vertical="top"/>
      <protection/>
    </xf>
    <xf numFmtId="0" fontId="13" fillId="0" borderId="0" xfId="84" applyNumberFormat="1" applyFont="1" applyFill="1" applyBorder="1" applyAlignment="1" applyProtection="1">
      <alignment vertical="top"/>
      <protection locked="0"/>
    </xf>
    <xf numFmtId="0" fontId="21" fillId="0" borderId="0" xfId="84" applyNumberFormat="1" applyFont="1" applyFill="1" applyBorder="1" applyAlignment="1" applyProtection="1">
      <alignment vertical="top"/>
      <protection locked="0"/>
    </xf>
    <xf numFmtId="0" fontId="12" fillId="0" borderId="0" xfId="84" applyNumberFormat="1" applyFont="1" applyFill="1" applyBorder="1" applyAlignment="1" applyProtection="1">
      <alignment vertical="center"/>
      <protection/>
    </xf>
    <xf numFmtId="164" fontId="13" fillId="0" borderId="0" xfId="86" applyNumberFormat="1" applyFont="1" applyFill="1" applyBorder="1" applyAlignment="1">
      <alignment horizontal="right"/>
      <protection/>
    </xf>
    <xf numFmtId="164" fontId="12" fillId="0" borderId="13" xfId="0" applyNumberFormat="1" applyFont="1" applyFill="1" applyBorder="1" applyAlignment="1">
      <alignment horizontal="right"/>
    </xf>
    <xf numFmtId="164" fontId="12" fillId="0" borderId="0" xfId="84" applyNumberFormat="1" applyFont="1" applyFill="1" applyBorder="1" applyAlignment="1" applyProtection="1">
      <alignment vertical="center"/>
      <protection/>
    </xf>
    <xf numFmtId="0" fontId="12" fillId="0" borderId="10" xfId="81" applyFont="1" applyFill="1" applyBorder="1" applyAlignment="1">
      <alignment vertical="center"/>
      <protection/>
    </xf>
    <xf numFmtId="0" fontId="12" fillId="0" borderId="14" xfId="81" applyFont="1" applyFill="1" applyBorder="1" applyAlignment="1">
      <alignment vertical="center"/>
      <protection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9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164" fontId="92" fillId="0" borderId="0" xfId="0" applyNumberFormat="1" applyFont="1" applyFill="1" applyAlignment="1">
      <alignment/>
    </xf>
    <xf numFmtId="164" fontId="93" fillId="0" borderId="0" xfId="86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/>
    </xf>
    <xf numFmtId="166" fontId="94" fillId="0" borderId="0" xfId="42" applyNumberFormat="1" applyFont="1" applyFill="1" applyBorder="1" applyAlignment="1">
      <alignment horizontal="right"/>
    </xf>
    <xf numFmtId="0" fontId="95" fillId="0" borderId="0" xfId="0" applyFont="1" applyFill="1" applyBorder="1" applyAlignment="1">
      <alignment horizontal="center" wrapText="1"/>
    </xf>
    <xf numFmtId="166" fontId="12" fillId="0" borderId="0" xfId="42" applyNumberFormat="1" applyFont="1" applyFill="1" applyBorder="1" applyAlignment="1" applyProtection="1">
      <alignment vertical="center"/>
      <protection/>
    </xf>
    <xf numFmtId="164" fontId="12" fillId="0" borderId="0" xfId="44" applyNumberFormat="1" applyFont="1" applyFill="1" applyBorder="1" applyAlignment="1">
      <alignment/>
    </xf>
    <xf numFmtId="9" fontId="12" fillId="0" borderId="0" xfId="94" applyFont="1" applyFill="1" applyBorder="1" applyAlignment="1">
      <alignment horizontal="right"/>
    </xf>
    <xf numFmtId="164" fontId="33" fillId="0" borderId="0" xfId="44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left" vertical="center"/>
    </xf>
    <xf numFmtId="0" fontId="15" fillId="0" borderId="0" xfId="81" applyFont="1" applyFill="1" applyBorder="1" applyAlignment="1">
      <alignment horizontal="right"/>
      <protection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top"/>
    </xf>
    <xf numFmtId="164" fontId="10" fillId="0" borderId="0" xfId="0" applyNumberFormat="1" applyFont="1" applyFill="1" applyBorder="1" applyAlignment="1">
      <alignment horizontal="right" vertical="top" wrapText="1"/>
    </xf>
    <xf numFmtId="0" fontId="13" fillId="0" borderId="0" xfId="0" applyFont="1" applyFill="1" applyBorder="1" applyAlignment="1">
      <alignment horizontal="left" vertical="center" wrapText="1"/>
    </xf>
    <xf numFmtId="164" fontId="13" fillId="0" borderId="0" xfId="82" applyNumberFormat="1" applyFont="1" applyFill="1" applyAlignment="1">
      <alignment horizontal="center"/>
      <protection/>
    </xf>
    <xf numFmtId="0" fontId="44" fillId="0" borderId="0" xfId="82" applyFont="1" applyFill="1" applyBorder="1">
      <alignment/>
      <protection/>
    </xf>
    <xf numFmtId="164" fontId="37" fillId="0" borderId="0" xfId="82" applyNumberFormat="1" applyFont="1" applyFill="1" applyBorder="1" applyAlignment="1">
      <alignment horizontal="center"/>
      <protection/>
    </xf>
    <xf numFmtId="0" fontId="10" fillId="0" borderId="10" xfId="90" applyFont="1" applyFill="1" applyBorder="1" applyAlignment="1">
      <alignment vertical="center"/>
      <protection/>
    </xf>
    <xf numFmtId="0" fontId="10" fillId="0" borderId="0" xfId="90" applyFont="1" applyFill="1" applyBorder="1" applyAlignment="1">
      <alignment vertical="center"/>
      <protection/>
    </xf>
    <xf numFmtId="0" fontId="10" fillId="0" borderId="14" xfId="90" applyFont="1" applyFill="1" applyBorder="1" applyAlignment="1">
      <alignment vertical="center"/>
      <protection/>
    </xf>
    <xf numFmtId="0" fontId="10" fillId="0" borderId="0" xfId="90" applyFont="1" applyFill="1" applyBorder="1" applyAlignment="1">
      <alignment horizontal="left" vertical="center"/>
      <protection/>
    </xf>
    <xf numFmtId="1" fontId="4" fillId="0" borderId="0" xfId="90" applyNumberFormat="1" applyFont="1" applyFill="1" applyBorder="1" applyAlignment="1">
      <alignment horizontal="right" vertical="center" wrapText="1"/>
      <protection/>
    </xf>
    <xf numFmtId="15" fontId="45" fillId="0" borderId="0" xfId="81" applyNumberFormat="1" applyFont="1" applyFill="1" applyBorder="1" applyAlignment="1">
      <alignment horizontal="center" vertical="center" wrapText="1"/>
      <protection/>
    </xf>
    <xf numFmtId="0" fontId="46" fillId="0" borderId="0" xfId="89" applyFont="1" applyFill="1" applyBorder="1" applyAlignment="1" quotePrefix="1">
      <alignment horizontal="left" vertical="center"/>
      <protection/>
    </xf>
    <xf numFmtId="164" fontId="12" fillId="0" borderId="0" xfId="90" applyNumberFormat="1" applyFont="1" applyFill="1" applyBorder="1" applyAlignment="1">
      <alignment horizontal="right" vertical="center" wrapText="1"/>
      <protection/>
    </xf>
    <xf numFmtId="0" fontId="16" fillId="0" borderId="0" xfId="82" applyFont="1" applyFill="1" applyBorder="1" applyAlignment="1">
      <alignment vertical="top" wrapText="1"/>
      <protection/>
    </xf>
    <xf numFmtId="164" fontId="13" fillId="0" borderId="0" xfId="82" applyNumberFormat="1" applyFont="1" applyFill="1" applyBorder="1">
      <alignment/>
      <protection/>
    </xf>
    <xf numFmtId="0" fontId="17" fillId="0" borderId="0" xfId="82" applyFont="1" applyFill="1" applyBorder="1" applyAlignment="1">
      <alignment vertical="top" wrapText="1"/>
      <protection/>
    </xf>
    <xf numFmtId="164" fontId="13" fillId="0" borderId="0" xfId="86" applyNumberFormat="1" applyFont="1" applyFill="1" applyBorder="1" applyAlignment="1">
      <alignment horizontal="center" vertical="center"/>
      <protection/>
    </xf>
    <xf numFmtId="0" fontId="13" fillId="0" borderId="0" xfId="0" applyFont="1" applyFill="1" applyBorder="1" applyAlignment="1">
      <alignment/>
    </xf>
    <xf numFmtId="49" fontId="13" fillId="0" borderId="0" xfId="82" applyNumberFormat="1" applyFont="1" applyFill="1" applyBorder="1">
      <alignment/>
      <protection/>
    </xf>
    <xf numFmtId="0" fontId="16" fillId="0" borderId="0" xfId="82" applyFont="1" applyFill="1" applyBorder="1" applyAlignment="1">
      <alignment vertical="top"/>
      <protection/>
    </xf>
    <xf numFmtId="0" fontId="17" fillId="0" borderId="0" xfId="82" applyFont="1" applyFill="1" applyBorder="1" applyAlignment="1">
      <alignment vertical="top"/>
      <protection/>
    </xf>
    <xf numFmtId="0" fontId="37" fillId="0" borderId="0" xfId="82" applyFont="1" applyFill="1" applyBorder="1" applyAlignment="1">
      <alignment horizontal="center" vertical="center"/>
      <protection/>
    </xf>
    <xf numFmtId="167" fontId="37" fillId="0" borderId="0" xfId="82" applyNumberFormat="1" applyFont="1" applyFill="1" applyBorder="1" applyAlignment="1">
      <alignment horizontal="center"/>
      <protection/>
    </xf>
    <xf numFmtId="164" fontId="12" fillId="0" borderId="0" xfId="82" applyNumberFormat="1" applyFont="1" applyFill="1" applyBorder="1">
      <alignment/>
      <protection/>
    </xf>
    <xf numFmtId="164" fontId="12" fillId="0" borderId="0" xfId="82" applyNumberFormat="1" applyFont="1" applyFill="1" applyBorder="1" applyAlignment="1">
      <alignment horizontal="right"/>
      <protection/>
    </xf>
    <xf numFmtId="0" fontId="13" fillId="0" borderId="0" xfId="82" applyFont="1" applyFill="1" applyBorder="1" applyAlignment="1">
      <alignment vertical="top" wrapText="1"/>
      <protection/>
    </xf>
    <xf numFmtId="0" fontId="13" fillId="0" borderId="0" xfId="82" applyFont="1" applyFill="1" applyBorder="1">
      <alignment/>
      <protection/>
    </xf>
    <xf numFmtId="0" fontId="12" fillId="0" borderId="0" xfId="82" applyFont="1" applyFill="1" applyBorder="1" applyAlignment="1">
      <alignment wrapText="1"/>
      <protection/>
    </xf>
    <xf numFmtId="49" fontId="12" fillId="0" borderId="0" xfId="82" applyNumberFormat="1" applyFont="1" applyFill="1" applyBorder="1" applyAlignment="1">
      <alignment horizontal="center"/>
      <protection/>
    </xf>
    <xf numFmtId="164" fontId="12" fillId="0" borderId="0" xfId="82" applyNumberFormat="1" applyFont="1" applyFill="1">
      <alignment/>
      <protection/>
    </xf>
    <xf numFmtId="49" fontId="13" fillId="0" borderId="0" xfId="82" applyNumberFormat="1" applyFont="1" applyFill="1" applyBorder="1" applyAlignment="1">
      <alignment horizontal="right"/>
      <protection/>
    </xf>
    <xf numFmtId="0" fontId="23" fillId="0" borderId="0" xfId="91" applyFont="1" applyFill="1" applyBorder="1" applyAlignment="1">
      <alignment horizontal="left" vertical="center"/>
      <protection/>
    </xf>
    <xf numFmtId="0" fontId="15" fillId="0" borderId="0" xfId="81" applyFont="1" applyFill="1" applyBorder="1" applyAlignment="1">
      <alignment vertical="center"/>
      <protection/>
    </xf>
    <xf numFmtId="0" fontId="38" fillId="0" borderId="0" xfId="81" applyFont="1" applyFill="1" applyBorder="1" applyAlignment="1">
      <alignment horizontal="right" vertical="center"/>
      <protection/>
    </xf>
    <xf numFmtId="0" fontId="21" fillId="0" borderId="0" xfId="0" applyFont="1" applyFill="1" applyBorder="1" applyAlignment="1">
      <alignment horizontal="right"/>
    </xf>
    <xf numFmtId="0" fontId="15" fillId="0" borderId="0" xfId="81" applyFont="1" applyFill="1" applyBorder="1" applyAlignment="1">
      <alignment horizontal="left"/>
      <protection/>
    </xf>
    <xf numFmtId="0" fontId="37" fillId="0" borderId="0" xfId="85" applyFont="1" applyFill="1">
      <alignment/>
      <protection/>
    </xf>
    <xf numFmtId="0" fontId="13" fillId="0" borderId="0" xfId="85" applyFont="1" applyFill="1">
      <alignment/>
      <protection/>
    </xf>
    <xf numFmtId="0" fontId="15" fillId="0" borderId="0" xfId="81" applyFont="1" applyFill="1" applyBorder="1" applyAlignment="1">
      <alignment horizontal="right"/>
      <protection/>
    </xf>
    <xf numFmtId="164" fontId="43" fillId="0" borderId="0" xfId="82" applyNumberFormat="1" applyFont="1" applyFill="1" applyBorder="1" applyAlignment="1">
      <alignment horizontal="center"/>
      <protection/>
    </xf>
    <xf numFmtId="0" fontId="10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 vertical="top"/>
    </xf>
    <xf numFmtId="164" fontId="10" fillId="0" borderId="0" xfId="0" applyNumberFormat="1" applyFont="1" applyFill="1" applyBorder="1" applyAlignment="1">
      <alignment horizontal="right" vertical="top" wrapText="1"/>
    </xf>
    <xf numFmtId="166" fontId="28" fillId="0" borderId="0" xfId="44" applyNumberFormat="1" applyFont="1" applyFill="1" applyBorder="1" applyAlignment="1">
      <alignment horizontal="right"/>
    </xf>
    <xf numFmtId="165" fontId="37" fillId="0" borderId="0" xfId="42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4" fillId="0" borderId="10" xfId="81" applyFont="1" applyFill="1" applyBorder="1" applyAlignment="1">
      <alignment horizontal="left" vertical="center"/>
      <protection/>
    </xf>
    <xf numFmtId="0" fontId="4" fillId="0" borderId="0" xfId="81" applyFont="1" applyFill="1" applyBorder="1" applyAlignment="1">
      <alignment horizontal="left" vertical="center"/>
      <protection/>
    </xf>
    <xf numFmtId="0" fontId="4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right"/>
    </xf>
    <xf numFmtId="0" fontId="6" fillId="0" borderId="0" xfId="84" applyFont="1" applyFill="1" applyAlignment="1">
      <alignment horizontal="left"/>
      <protection/>
    </xf>
    <xf numFmtId="0" fontId="6" fillId="0" borderId="0" xfId="84" applyNumberFormat="1" applyFont="1" applyFill="1" applyBorder="1" applyAlignment="1" applyProtection="1">
      <alignment vertical="top"/>
      <protection/>
    </xf>
    <xf numFmtId="0" fontId="5" fillId="0" borderId="10" xfId="81" applyFont="1" applyFill="1" applyBorder="1" applyAlignment="1">
      <alignment horizontal="left" vertical="center"/>
      <protection/>
    </xf>
    <xf numFmtId="0" fontId="5" fillId="0" borderId="0" xfId="81" applyFont="1" applyFill="1" applyBorder="1" applyAlignment="1">
      <alignment horizontal="center" vertical="center"/>
      <protection/>
    </xf>
    <xf numFmtId="0" fontId="49" fillId="0" borderId="0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84" applyNumberFormat="1" applyFont="1" applyFill="1" applyBorder="1" applyAlignment="1" applyProtection="1">
      <alignment vertical="center" wrapText="1"/>
      <protection/>
    </xf>
    <xf numFmtId="0" fontId="8" fillId="0" borderId="0" xfId="84" applyNumberFormat="1" applyFont="1" applyFill="1" applyBorder="1" applyAlignment="1" applyProtection="1">
      <alignment vertical="center" wrapText="1"/>
      <protection/>
    </xf>
    <xf numFmtId="0" fontId="50" fillId="0" borderId="0" xfId="84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49" fillId="0" borderId="0" xfId="0" applyNumberFormat="1" applyFont="1" applyFill="1" applyBorder="1" applyAlignment="1" applyProtection="1">
      <alignment horizontal="left" vertical="top" wrapText="1" indent="1"/>
      <protection/>
    </xf>
    <xf numFmtId="0" fontId="49" fillId="0" borderId="0" xfId="0" applyNumberFormat="1" applyFont="1" applyFill="1" applyBorder="1" applyAlignment="1" applyProtection="1">
      <alignment horizontal="left" vertical="top" indent="1"/>
      <protection/>
    </xf>
    <xf numFmtId="0" fontId="5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1" fillId="0" borderId="0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right" vertical="center" wrapText="1"/>
    </xf>
    <xf numFmtId="0" fontId="50" fillId="0" borderId="0" xfId="0" applyFont="1" applyFill="1" applyBorder="1" applyAlignment="1">
      <alignment horizontal="right"/>
    </xf>
    <xf numFmtId="0" fontId="49" fillId="0" borderId="0" xfId="0" applyFont="1" applyFill="1" applyBorder="1" applyAlignment="1">
      <alignment horizontal="right"/>
    </xf>
    <xf numFmtId="0" fontId="50" fillId="0" borderId="0" xfId="81" applyFont="1" applyFill="1" applyBorder="1" applyAlignment="1">
      <alignment horizontal="left"/>
      <protection/>
    </xf>
    <xf numFmtId="0" fontId="50" fillId="0" borderId="0" xfId="81" applyFont="1" applyFill="1" applyBorder="1" applyAlignment="1">
      <alignment horizontal="right"/>
      <protection/>
    </xf>
    <xf numFmtId="0" fontId="52" fillId="0" borderId="0" xfId="84" applyNumberFormat="1" applyFont="1" applyFill="1" applyBorder="1" applyAlignment="1" applyProtection="1">
      <alignment vertical="top"/>
      <protection/>
    </xf>
    <xf numFmtId="0" fontId="8" fillId="0" borderId="0" xfId="84" applyFont="1" applyFill="1" applyAlignment="1">
      <alignment horizontal="left"/>
      <protection/>
    </xf>
    <xf numFmtId="0" fontId="8" fillId="0" borderId="0" xfId="84" applyNumberFormat="1" applyFont="1" applyFill="1" applyBorder="1" applyAlignment="1" applyProtection="1">
      <alignment vertical="top"/>
      <protection/>
    </xf>
    <xf numFmtId="0" fontId="6" fillId="0" borderId="10" xfId="84" applyNumberFormat="1" applyFont="1" applyFill="1" applyBorder="1" applyAlignment="1" applyProtection="1">
      <alignment vertical="top"/>
      <protection/>
    </xf>
    <xf numFmtId="166" fontId="6" fillId="0" borderId="10" xfId="84" applyNumberFormat="1" applyFont="1" applyFill="1" applyBorder="1" applyAlignment="1" applyProtection="1">
      <alignment vertical="top"/>
      <protection/>
    </xf>
    <xf numFmtId="166" fontId="6" fillId="0" borderId="0" xfId="84" applyNumberFormat="1" applyFont="1" applyFill="1" applyBorder="1" applyAlignment="1" applyProtection="1">
      <alignment vertical="top"/>
      <protection/>
    </xf>
    <xf numFmtId="0" fontId="6" fillId="0" borderId="0" xfId="0" applyFont="1" applyFill="1" applyBorder="1" applyAlignment="1">
      <alignment horizontal="left" vertical="center"/>
    </xf>
    <xf numFmtId="14" fontId="6" fillId="0" borderId="0" xfId="84" applyNumberFormat="1" applyFont="1" applyFill="1" applyBorder="1" applyAlignment="1" applyProtection="1">
      <alignment vertical="top"/>
      <protection/>
    </xf>
    <xf numFmtId="0" fontId="6" fillId="0" borderId="0" xfId="84" applyNumberFormat="1" applyFont="1" applyFill="1" applyBorder="1" applyAlignment="1" applyProtection="1">
      <alignment horizontal="center" vertical="center"/>
      <protection/>
    </xf>
    <xf numFmtId="166" fontId="4" fillId="0" borderId="0" xfId="84" applyNumberFormat="1" applyFont="1" applyFill="1" applyBorder="1" applyAlignment="1" applyProtection="1">
      <alignment horizontal="center" vertical="center" wrapText="1"/>
      <protection/>
    </xf>
    <xf numFmtId="0" fontId="6" fillId="0" borderId="0" xfId="84" applyNumberFormat="1" applyFont="1" applyFill="1" applyBorder="1" applyAlignment="1" applyProtection="1">
      <alignment vertical="top"/>
      <protection locked="0"/>
    </xf>
    <xf numFmtId="166" fontId="6" fillId="0" borderId="0" xfId="84" applyNumberFormat="1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>
      <alignment horizontal="right"/>
    </xf>
    <xf numFmtId="0" fontId="47" fillId="0" borderId="0" xfId="84" applyNumberFormat="1" applyFont="1" applyFill="1" applyBorder="1" applyAlignment="1" applyProtection="1">
      <alignment vertical="top"/>
      <protection locked="0"/>
    </xf>
    <xf numFmtId="166" fontId="4" fillId="0" borderId="0" xfId="0" applyNumberFormat="1" applyFont="1" applyFill="1" applyBorder="1" applyAlignment="1">
      <alignment horizontal="right"/>
    </xf>
    <xf numFmtId="0" fontId="48" fillId="0" borderId="0" xfId="84" applyNumberFormat="1" applyFont="1" applyFill="1" applyBorder="1" applyAlignment="1" applyProtection="1">
      <alignment vertical="center"/>
      <protection/>
    </xf>
    <xf numFmtId="166" fontId="47" fillId="0" borderId="0" xfId="44" applyNumberFormat="1" applyFont="1" applyFill="1" applyBorder="1" applyAlignment="1" applyProtection="1">
      <alignment horizontal="right"/>
      <protection/>
    </xf>
    <xf numFmtId="166" fontId="6" fillId="0" borderId="0" xfId="44" applyNumberFormat="1" applyFont="1" applyFill="1" applyBorder="1" applyAlignment="1" applyProtection="1">
      <alignment horizontal="right"/>
      <protection/>
    </xf>
    <xf numFmtId="166" fontId="48" fillId="0" borderId="0" xfId="84" applyNumberFormat="1" applyFont="1" applyFill="1" applyBorder="1" applyAlignment="1" applyProtection="1">
      <alignment vertical="center"/>
      <protection/>
    </xf>
    <xf numFmtId="166" fontId="47" fillId="0" borderId="0" xfId="44" applyNumberFormat="1" applyFont="1" applyFill="1" applyBorder="1" applyAlignment="1" applyProtection="1">
      <alignment vertical="center"/>
      <protection/>
    </xf>
    <xf numFmtId="166" fontId="47" fillId="0" borderId="0" xfId="84" applyNumberFormat="1" applyFont="1" applyFill="1" applyBorder="1" applyAlignment="1" applyProtection="1">
      <alignment vertical="center"/>
      <protection/>
    </xf>
    <xf numFmtId="166" fontId="6" fillId="0" borderId="0" xfId="84" applyNumberFormat="1" applyFont="1" applyFill="1" applyBorder="1" applyAlignment="1" applyProtection="1">
      <alignment horizontal="right"/>
      <protection/>
    </xf>
    <xf numFmtId="166" fontId="4" fillId="0" borderId="0" xfId="84" applyNumberFormat="1" applyFont="1" applyFill="1" applyBorder="1" applyAlignment="1" applyProtection="1">
      <alignment horizontal="right"/>
      <protection/>
    </xf>
    <xf numFmtId="166" fontId="4" fillId="0" borderId="0" xfId="84" applyNumberFormat="1" applyFont="1" applyFill="1" applyBorder="1" applyAlignment="1" applyProtection="1">
      <alignment vertical="center"/>
      <protection/>
    </xf>
    <xf numFmtId="0" fontId="4" fillId="0" borderId="0" xfId="84" applyNumberFormat="1" applyFont="1" applyFill="1" applyBorder="1" applyAlignment="1" applyProtection="1">
      <alignment vertical="center"/>
      <protection/>
    </xf>
    <xf numFmtId="165" fontId="4" fillId="0" borderId="0" xfId="84" applyNumberFormat="1" applyFont="1" applyFill="1" applyBorder="1" applyAlignment="1" applyProtection="1">
      <alignment vertical="center"/>
      <protection/>
    </xf>
    <xf numFmtId="166" fontId="6" fillId="0" borderId="0" xfId="42" applyNumberFormat="1" applyFont="1" applyFill="1" applyBorder="1" applyAlignment="1" applyProtection="1">
      <alignment horizontal="right"/>
      <protection/>
    </xf>
    <xf numFmtId="166" fontId="4" fillId="0" borderId="13" xfId="84" applyNumberFormat="1" applyFont="1" applyFill="1" applyBorder="1" applyAlignment="1" applyProtection="1">
      <alignment horizontal="right"/>
      <protection/>
    </xf>
    <xf numFmtId="166" fontId="4" fillId="0" borderId="0" xfId="42" applyNumberFormat="1" applyFont="1" applyFill="1" applyBorder="1" applyAlignment="1" applyProtection="1">
      <alignment vertical="center"/>
      <protection/>
    </xf>
    <xf numFmtId="166" fontId="6" fillId="0" borderId="0" xfId="42" applyNumberFormat="1" applyFont="1" applyFill="1" applyBorder="1" applyAlignment="1" applyProtection="1">
      <alignment vertical="center"/>
      <protection/>
    </xf>
    <xf numFmtId="165" fontId="6" fillId="0" borderId="0" xfId="44" applyNumberFormat="1" applyFont="1" applyFill="1" applyBorder="1" applyAlignment="1" applyProtection="1">
      <alignment horizontal="right"/>
      <protection/>
    </xf>
    <xf numFmtId="166" fontId="4" fillId="0" borderId="0" xfId="42" applyNumberFormat="1" applyFont="1" applyFill="1" applyBorder="1" applyAlignment="1" applyProtection="1">
      <alignment horizontal="right"/>
      <protection/>
    </xf>
    <xf numFmtId="166" fontId="4" fillId="0" borderId="10" xfId="42" applyNumberFormat="1" applyFont="1" applyFill="1" applyBorder="1" applyAlignment="1" applyProtection="1">
      <alignment vertical="center"/>
      <protection/>
    </xf>
    <xf numFmtId="165" fontId="47" fillId="0" borderId="0" xfId="44" applyNumberFormat="1" applyFont="1" applyFill="1" applyBorder="1" applyAlignment="1" applyProtection="1">
      <alignment horizontal="right"/>
      <protection/>
    </xf>
    <xf numFmtId="166" fontId="47" fillId="0" borderId="0" xfId="42" applyNumberFormat="1" applyFont="1" applyFill="1" applyBorder="1" applyAlignment="1" applyProtection="1">
      <alignment horizontal="right"/>
      <protection/>
    </xf>
    <xf numFmtId="166" fontId="4" fillId="0" borderId="10" xfId="42" applyNumberFormat="1" applyFont="1" applyFill="1" applyBorder="1" applyAlignment="1" applyProtection="1">
      <alignment horizontal="right"/>
      <protection/>
    </xf>
    <xf numFmtId="166" fontId="4" fillId="0" borderId="10" xfId="44" applyNumberFormat="1" applyFont="1" applyFill="1" applyBorder="1" applyAlignment="1" applyProtection="1">
      <alignment horizontal="right"/>
      <protection/>
    </xf>
    <xf numFmtId="166" fontId="6" fillId="0" borderId="0" xfId="84" applyNumberFormat="1" applyFont="1" applyFill="1" applyBorder="1" applyAlignment="1" applyProtection="1">
      <alignment vertical="center"/>
      <protection/>
    </xf>
    <xf numFmtId="0" fontId="6" fillId="0" borderId="0" xfId="84" applyNumberFormat="1" applyFont="1" applyFill="1" applyBorder="1" applyAlignment="1" applyProtection="1">
      <alignment vertical="center"/>
      <protection/>
    </xf>
    <xf numFmtId="0" fontId="4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6" fontId="6" fillId="0" borderId="0" xfId="0" applyNumberFormat="1" applyFont="1" applyFill="1" applyBorder="1" applyAlignment="1">
      <alignment horizontal="right"/>
    </xf>
    <xf numFmtId="166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48" fillId="0" borderId="0" xfId="81" applyFont="1" applyFill="1" applyBorder="1" applyAlignment="1">
      <alignment vertical="center"/>
      <protection/>
    </xf>
    <xf numFmtId="0" fontId="6" fillId="0" borderId="0" xfId="84" applyNumberFormat="1" applyFont="1" applyFill="1" applyBorder="1" applyAlignment="1" applyProtection="1">
      <alignment horizontal="right"/>
      <protection/>
    </xf>
    <xf numFmtId="0" fontId="47" fillId="0" borderId="0" xfId="81" applyFont="1" applyFill="1" applyBorder="1" applyAlignment="1">
      <alignment horizontal="right" vertical="center"/>
      <protection/>
    </xf>
    <xf numFmtId="0" fontId="48" fillId="0" borderId="0" xfId="81" applyFont="1" applyFill="1" applyBorder="1" applyAlignment="1" quotePrefix="1">
      <alignment horizontal="left"/>
      <protection/>
    </xf>
    <xf numFmtId="0" fontId="48" fillId="0" borderId="0" xfId="84" applyNumberFormat="1" applyFont="1" applyFill="1" applyBorder="1" applyAlignment="1" applyProtection="1" quotePrefix="1">
      <alignment horizontal="right" vertical="top"/>
      <protection/>
    </xf>
    <xf numFmtId="0" fontId="48" fillId="0" borderId="0" xfId="84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horizontal="center" vertical="top"/>
    </xf>
    <xf numFmtId="0" fontId="3" fillId="0" borderId="0" xfId="84" applyNumberFormat="1" applyFont="1" applyFill="1" applyBorder="1" applyAlignment="1" applyProtection="1">
      <alignment horizontal="center" vertical="top" wrapText="1"/>
      <protection/>
    </xf>
    <xf numFmtId="0" fontId="10" fillId="0" borderId="0" xfId="84" applyNumberFormat="1" applyFont="1" applyFill="1" applyBorder="1" applyAlignment="1" applyProtection="1">
      <alignment vertical="top"/>
      <protection/>
    </xf>
    <xf numFmtId="166" fontId="10" fillId="0" borderId="0" xfId="84" applyNumberFormat="1" applyFont="1" applyFill="1" applyBorder="1" applyAlignment="1" applyProtection="1">
      <alignment vertical="top"/>
      <protection/>
    </xf>
    <xf numFmtId="0" fontId="10" fillId="0" borderId="0" xfId="84" applyNumberFormat="1" applyFont="1" applyFill="1" applyBorder="1" applyAlignment="1" applyProtection="1">
      <alignment vertical="top"/>
      <protection locked="0"/>
    </xf>
    <xf numFmtId="0" fontId="10" fillId="0" borderId="0" xfId="0" applyFont="1" applyFill="1" applyBorder="1" applyAlignment="1">
      <alignment horizontal="center" vertical="top"/>
    </xf>
    <xf numFmtId="166" fontId="10" fillId="0" borderId="0" xfId="84" applyNumberFormat="1" applyFont="1" applyFill="1" applyBorder="1" applyAlignment="1" applyProtection="1">
      <alignment vertical="top"/>
      <protection locked="0"/>
    </xf>
    <xf numFmtId="0" fontId="3" fillId="0" borderId="0" xfId="84" applyNumberFormat="1" applyFont="1" applyFill="1" applyBorder="1" applyAlignment="1" applyProtection="1">
      <alignment horizontal="right" wrapText="1"/>
      <protection/>
    </xf>
    <xf numFmtId="166" fontId="24" fillId="0" borderId="11" xfId="44" applyNumberFormat="1" applyFont="1" applyFill="1" applyBorder="1" applyAlignment="1">
      <alignment vertical="center"/>
    </xf>
    <xf numFmtId="166" fontId="12" fillId="0" borderId="0" xfId="84" applyNumberFormat="1" applyFont="1" applyFill="1" applyBorder="1" applyAlignment="1" applyProtection="1">
      <alignment vertical="center"/>
      <protection/>
    </xf>
    <xf numFmtId="0" fontId="17" fillId="0" borderId="0" xfId="83" applyFont="1" applyFill="1" applyBorder="1" applyAlignment="1">
      <alignment vertical="top" wrapText="1"/>
      <protection/>
    </xf>
    <xf numFmtId="0" fontId="12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3" fillId="0" borderId="0" xfId="84" applyNumberFormat="1" applyFont="1" applyFill="1" applyBorder="1" applyAlignment="1" applyProtection="1">
      <alignment horizontal="right" vertical="top" wrapText="1"/>
      <protection/>
    </xf>
    <xf numFmtId="0" fontId="10" fillId="0" borderId="0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12" fillId="0" borderId="0" xfId="82" applyFont="1" applyFill="1" applyBorder="1">
      <alignment/>
      <protection/>
    </xf>
    <xf numFmtId="0" fontId="16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164" fontId="13" fillId="0" borderId="0" xfId="82" applyNumberFormat="1" applyFont="1" applyFill="1" applyAlignment="1">
      <alignment horizontal="right"/>
      <protection/>
    </xf>
    <xf numFmtId="166" fontId="24" fillId="0" borderId="11" xfId="42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66" fontId="6" fillId="0" borderId="10" xfId="42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top"/>
    </xf>
    <xf numFmtId="0" fontId="13" fillId="0" borderId="0" xfId="82" applyFont="1" applyFill="1" applyBorder="1" applyAlignment="1">
      <alignment vertical="top"/>
      <protection/>
    </xf>
    <xf numFmtId="0" fontId="13" fillId="0" borderId="0" xfId="83" applyFont="1" applyFill="1" applyBorder="1" applyAlignment="1">
      <alignment vertical="top" wrapText="1"/>
      <protection/>
    </xf>
    <xf numFmtId="0" fontId="12" fillId="0" borderId="0" xfId="82" applyFont="1" applyFill="1" applyBorder="1" applyAlignment="1">
      <alignment horizontal="left" wrapText="1"/>
      <protection/>
    </xf>
    <xf numFmtId="0" fontId="19" fillId="0" borderId="0" xfId="0" applyFont="1" applyFill="1" applyAlignment="1">
      <alignment/>
    </xf>
    <xf numFmtId="166" fontId="0" fillId="0" borderId="0" xfId="0" applyNumberFormat="1" applyFill="1" applyAlignment="1">
      <alignment/>
    </xf>
    <xf numFmtId="166" fontId="6" fillId="0" borderId="0" xfId="42" applyNumberFormat="1" applyFont="1" applyFill="1" applyBorder="1" applyAlignment="1" applyProtection="1">
      <alignment horizontal="center"/>
      <protection/>
    </xf>
    <xf numFmtId="166" fontId="6" fillId="0" borderId="10" xfId="42" applyNumberFormat="1" applyFont="1" applyFill="1" applyBorder="1" applyAlignment="1" applyProtection="1">
      <alignment horizontal="right"/>
      <protection/>
    </xf>
    <xf numFmtId="166" fontId="6" fillId="0" borderId="14" xfId="42" applyNumberFormat="1" applyFont="1" applyFill="1" applyBorder="1" applyAlignment="1" applyProtection="1">
      <alignment vertical="center"/>
      <protection/>
    </xf>
    <xf numFmtId="166" fontId="4" fillId="0" borderId="14" xfId="42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164" fontId="13" fillId="0" borderId="11" xfId="0" applyNumberFormat="1" applyFont="1" applyFill="1" applyBorder="1" applyAlignment="1">
      <alignment horizontal="right"/>
    </xf>
    <xf numFmtId="0" fontId="49" fillId="0" borderId="0" xfId="0" applyNumberFormat="1" applyFont="1" applyFill="1" applyBorder="1" applyAlignment="1" applyProtection="1">
      <alignment vertical="top"/>
      <protection/>
    </xf>
    <xf numFmtId="166" fontId="94" fillId="0" borderId="0" xfId="44" applyNumberFormat="1" applyFont="1" applyFill="1" applyBorder="1" applyAlignment="1">
      <alignment horizontal="right"/>
    </xf>
    <xf numFmtId="164" fontId="12" fillId="0" borderId="1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164" fontId="10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center" vertical="top"/>
    </xf>
    <xf numFmtId="164" fontId="3" fillId="0" borderId="0" xfId="0" applyNumberFormat="1" applyFont="1" applyFill="1" applyBorder="1" applyAlignment="1">
      <alignment horizontal="right" vertical="top" wrapText="1"/>
    </xf>
    <xf numFmtId="164" fontId="10" fillId="0" borderId="0" xfId="0" applyNumberFormat="1" applyFont="1" applyFill="1" applyBorder="1" applyAlignment="1">
      <alignment horizontal="right" vertical="top" wrapText="1"/>
    </xf>
    <xf numFmtId="0" fontId="3" fillId="0" borderId="0" xfId="84" applyNumberFormat="1" applyFont="1" applyFill="1" applyBorder="1" applyAlignment="1" applyProtection="1">
      <alignment horizontal="right" vertical="top" wrapText="1"/>
      <protection/>
    </xf>
    <xf numFmtId="0" fontId="10" fillId="0" borderId="0" xfId="0" applyFont="1" applyFill="1" applyBorder="1" applyAlignment="1">
      <alignment horizontal="right" vertical="top"/>
    </xf>
    <xf numFmtId="0" fontId="12" fillId="0" borderId="0" xfId="81" applyFont="1" applyFill="1" applyBorder="1" applyAlignment="1">
      <alignment horizontal="left" vertical="center"/>
      <protection/>
    </xf>
    <xf numFmtId="0" fontId="10" fillId="0" borderId="0" xfId="0" applyFont="1" applyFill="1" applyBorder="1" applyAlignment="1">
      <alignment horizontal="left" vertical="center"/>
    </xf>
    <xf numFmtId="0" fontId="4" fillId="0" borderId="0" xfId="87" applyFont="1" applyFill="1" applyBorder="1" applyAlignment="1">
      <alignment horizontal="center" vertical="center"/>
      <protection/>
    </xf>
    <xf numFmtId="0" fontId="8" fillId="0" borderId="0" xfId="84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3" xfId="47"/>
    <cellStyle name="Comma 3 2" xfId="48"/>
    <cellStyle name="Comma 3 3" xfId="49"/>
    <cellStyle name="Comma 3 4" xfId="50"/>
    <cellStyle name="Comma 4" xfId="51"/>
    <cellStyle name="Comma 5" xfId="52"/>
    <cellStyle name="Currency" xfId="53"/>
    <cellStyle name="Currency [0]" xfId="54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Hyperlink 2" xfId="61"/>
    <cellStyle name="Input" xfId="62"/>
    <cellStyle name="Linked Cell" xfId="63"/>
    <cellStyle name="Neutral" xfId="64"/>
    <cellStyle name="Normal 10" xfId="65"/>
    <cellStyle name="Normal 2" xfId="66"/>
    <cellStyle name="Normal 2 10" xfId="67"/>
    <cellStyle name="Normal 2 2" xfId="68"/>
    <cellStyle name="Normal 2 2 2" xfId="69"/>
    <cellStyle name="Normal 2 3" xfId="70"/>
    <cellStyle name="Normal 3" xfId="71"/>
    <cellStyle name="Normal 4" xfId="72"/>
    <cellStyle name="Normal 5" xfId="73"/>
    <cellStyle name="Normal 6" xfId="74"/>
    <cellStyle name="Normal 6 2" xfId="75"/>
    <cellStyle name="Normal 7" xfId="76"/>
    <cellStyle name="Normal 8" xfId="77"/>
    <cellStyle name="Normal 8 2" xfId="78"/>
    <cellStyle name="Normal 8 3" xfId="79"/>
    <cellStyle name="Normal 9" xfId="80"/>
    <cellStyle name="Normal_BAL" xfId="81"/>
    <cellStyle name="Normal_Financial statements 2000 Alcomet" xfId="82"/>
    <cellStyle name="Normal_Financial statements 2000 Alcomet 3" xfId="83"/>
    <cellStyle name="Normal_Financial statements_bg model 2002" xfId="84"/>
    <cellStyle name="Normal_FS_2004_Final_28.03.05" xfId="85"/>
    <cellStyle name="Normal_FS_SOPHARMA_2005 (2)" xfId="86"/>
    <cellStyle name="Normal_FS'05-Neochim group-raboten_Final2" xfId="87"/>
    <cellStyle name="Normal_P&amp;L" xfId="88"/>
    <cellStyle name="Normal_P&amp;L_Financial statements_bg model 2002" xfId="89"/>
    <cellStyle name="Normal_Sheet2" xfId="90"/>
    <cellStyle name="Normal_SOPHARMA_FS_01_12_2007_predvaritelen" xfId="91"/>
    <cellStyle name="Note" xfId="92"/>
    <cellStyle name="Output" xfId="93"/>
    <cellStyle name="Percent" xfId="94"/>
    <cellStyle name="Percent 2" xfId="95"/>
    <cellStyle name="Percent 3" xfId="96"/>
    <cellStyle name="Percent 3 2" xfId="97"/>
    <cellStyle name="Percent 3 3" xfId="98"/>
    <cellStyle name="Title" xfId="99"/>
    <cellStyle name="Total" xfId="100"/>
    <cellStyle name="Warning Text" xfId="101"/>
    <cellStyle name="Обычный 2" xfId="102"/>
    <cellStyle name="Обычный_8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!!!%20SOPHARMA%20GROUP\CONSOLIDATION%202012\B%20-%20Completion\5%20-%20Review%20of%20the%20draft%20financial%20statements\Valia%20I_27.04.2013\FS_SOPHARMA_GROUP_2010_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Consolidation\2016\YE%202016\!&#1050;&#1086;&#1085;&#1089;&#1086;%20&#1088;&#1072;&#1073;&#1086;&#1090;&#1085;&#1080;%20&#1092;&#1072;&#1081;&#1083;&#1086;&#1074;&#1077;\!FINAL%20AFA\102%20FS%20conso%2031.12.2016%20-%20CF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SCI"/>
      <sheetName val="SFP"/>
      <sheetName val="SCF"/>
      <sheetName val="SEQ"/>
    </sheetNames>
    <sheetDataSet>
      <sheetData sheetId="0">
        <row r="1">
          <cell r="A1" t="str">
            <v>ГРУПА СОФАРМА </v>
          </cell>
        </row>
        <row r="15">
          <cell r="A15" t="str">
            <v>Финансов директор:</v>
          </cell>
          <cell r="D15" t="str">
            <v>Борис Борисов</v>
          </cell>
        </row>
      </sheetData>
      <sheetData sheetId="1">
        <row r="1">
          <cell r="A1" t="str">
            <v>ГРУПА СОФАРМА </v>
          </cell>
        </row>
      </sheetData>
      <sheetData sheetId="2">
        <row r="1">
          <cell r="A1" t="str">
            <v>ГРУПА СОФАРМА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FP - Kt"/>
      <sheetName val="SFP - Dt"/>
      <sheetName val="SFP -консо корекции"/>
      <sheetName val="IS - Dt"/>
      <sheetName val="IS - Kt"/>
      <sheetName val="IS - консо корекции"/>
      <sheetName val="CF - Kt"/>
      <sheetName val="CF - Dt"/>
      <sheetName val="CF - консо корекции"/>
      <sheetName val="SFP dr"/>
      <sheetName val="SFP cr"/>
      <sheetName val="IS dr"/>
      <sheetName val="IS cr"/>
      <sheetName val="IS 2013 "/>
      <sheetName val="SFP  2013"/>
      <sheetName val="нетен аджустмонт"/>
      <sheetName val="Sheet1"/>
      <sheetName val="Sheet3"/>
      <sheetName val="IS,SFP Adjistments 13"/>
      <sheetName val="тип операция"/>
      <sheetName val="legend"/>
      <sheetName val="ОВД дт"/>
      <sheetName val="ОВД кт"/>
      <sheetName val="ОФС дт"/>
      <sheetName val="ОФС кт"/>
      <sheetName val="CF 2016"/>
      <sheetName val="CF Adj pivot"/>
      <sheetName val="Sheet8"/>
      <sheetName val="CF Adj YE 2016"/>
      <sheetName val="2013 code REF (2)"/>
      <sheetName val="операции Дт - Кт  - нетно 2013 "/>
      <sheetName val="CF 2012-PBC"/>
      <sheetName val="CF Adjustments 12 PBC"/>
      <sheetName val="2012 code REF"/>
      <sheetName val="SCF dr"/>
      <sheetName val="SCF cr"/>
      <sheetName val="loans received"/>
      <sheetName val="loans granted"/>
      <sheetName val="пол.див-ти"/>
      <sheetName val="изпл.див-ти"/>
      <sheetName val="working"/>
      <sheetName val="working 2"/>
      <sheetName val="Sheet5"/>
      <sheetName val="official form"/>
      <sheetName val="инв. СФ"/>
      <sheetName val="Sheet6"/>
      <sheetName val="инв. СФТР"/>
      <sheetName val="инв. УФ"/>
      <sheetName val="currency rate"/>
      <sheetName val="БРТ"/>
      <sheetName val="ФМЦ"/>
    </sheetNames>
    <sheetDataSet>
      <sheetData sheetId="25">
        <row r="32">
          <cell r="CC32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view="pageBreakPreview" zoomScaleNormal="70" zoomScaleSheetLayoutView="100" zoomScalePageLayoutView="0" workbookViewId="0" topLeftCell="A1">
      <selection activeCell="E12" sqref="E12"/>
    </sheetView>
  </sheetViews>
  <sheetFormatPr defaultColWidth="0" defaultRowHeight="12.75" customHeight="1" zeroHeight="1"/>
  <cols>
    <col min="1" max="2" width="9.28125" style="6" customWidth="1"/>
    <col min="3" max="3" width="16.8515625" style="6" customWidth="1"/>
    <col min="4" max="6" width="9.28125" style="6" customWidth="1"/>
    <col min="7" max="7" width="23.28125" style="6" customWidth="1"/>
    <col min="8" max="9" width="9.28125" style="6" customWidth="1"/>
    <col min="10" max="16384" width="9.28125" style="6" hidden="1" customWidth="1"/>
  </cols>
  <sheetData>
    <row r="1" spans="1:8" ht="18.75">
      <c r="A1" s="1" t="s">
        <v>0</v>
      </c>
      <c r="B1" s="2"/>
      <c r="C1" s="3"/>
      <c r="D1" s="4"/>
      <c r="E1" s="5"/>
      <c r="F1" s="5"/>
      <c r="G1" s="5"/>
      <c r="H1" s="5"/>
    </row>
    <row r="2" ht="12.75"/>
    <row r="3" ht="12.75"/>
    <row r="4" ht="12.75"/>
    <row r="5" spans="1:9" ht="18.75">
      <c r="A5" s="7" t="s">
        <v>1</v>
      </c>
      <c r="D5" s="8" t="s">
        <v>2</v>
      </c>
      <c r="E5" s="9"/>
      <c r="F5" s="10"/>
      <c r="G5" s="10"/>
      <c r="H5" s="10"/>
      <c r="I5" s="10"/>
    </row>
    <row r="6" spans="1:9" ht="17.25" customHeight="1">
      <c r="A6" s="7"/>
      <c r="D6" s="8" t="s">
        <v>3</v>
      </c>
      <c r="E6" s="9"/>
      <c r="F6" s="10"/>
      <c r="G6" s="10"/>
      <c r="H6" s="10"/>
      <c r="I6" s="10"/>
    </row>
    <row r="7" spans="1:9" ht="18.75">
      <c r="A7" s="7"/>
      <c r="D7" s="8" t="s">
        <v>114</v>
      </c>
      <c r="H7" s="10"/>
      <c r="I7" s="10"/>
    </row>
    <row r="8" spans="1:9" ht="16.5">
      <c r="A8" s="11"/>
      <c r="D8" s="8" t="s">
        <v>126</v>
      </c>
      <c r="E8" s="9"/>
      <c r="F8" s="10"/>
      <c r="G8" s="10"/>
      <c r="H8" s="10"/>
      <c r="I8" s="10"/>
    </row>
    <row r="9" spans="1:9" ht="18.75">
      <c r="A9" s="7"/>
      <c r="D9" s="8" t="s">
        <v>203</v>
      </c>
      <c r="E9" s="9"/>
      <c r="F9" s="11"/>
      <c r="G9" s="10"/>
      <c r="H9" s="10"/>
      <c r="I9" s="10"/>
    </row>
    <row r="10" spans="1:9" ht="18.75">
      <c r="A10" s="7"/>
      <c r="D10" s="12"/>
      <c r="E10" s="12"/>
      <c r="F10" s="10"/>
      <c r="G10" s="10"/>
      <c r="H10" s="10"/>
      <c r="I10" s="10"/>
    </row>
    <row r="11" spans="1:9" ht="18.75">
      <c r="A11" s="7"/>
      <c r="D11" s="13"/>
      <c r="E11" s="13"/>
      <c r="F11" s="13"/>
      <c r="G11" s="10"/>
      <c r="H11" s="10"/>
      <c r="I11" s="10"/>
    </row>
    <row r="12" spans="1:7" ht="18.75">
      <c r="A12" s="7" t="s">
        <v>4</v>
      </c>
      <c r="D12" s="13" t="s">
        <v>2</v>
      </c>
      <c r="E12" s="14"/>
      <c r="F12" s="14"/>
      <c r="G12" s="15"/>
    </row>
    <row r="13" spans="4:9" ht="16.5">
      <c r="D13" s="13"/>
      <c r="E13" s="14"/>
      <c r="F13" s="14"/>
      <c r="G13" s="16"/>
      <c r="H13" s="10"/>
      <c r="I13" s="10"/>
    </row>
    <row r="14" spans="1:9" ht="18.75">
      <c r="A14" s="7" t="s">
        <v>5</v>
      </c>
      <c r="D14" s="13" t="s">
        <v>6</v>
      </c>
      <c r="E14" s="14"/>
      <c r="F14" s="14"/>
      <c r="G14" s="16"/>
      <c r="H14" s="10"/>
      <c r="I14" s="10"/>
    </row>
    <row r="15" spans="1:9" ht="18.75">
      <c r="A15" s="7"/>
      <c r="D15" s="13"/>
      <c r="E15" s="14"/>
      <c r="F15" s="14"/>
      <c r="G15" s="16"/>
      <c r="H15" s="10"/>
      <c r="I15" s="10"/>
    </row>
    <row r="16" spans="1:9" ht="18.75">
      <c r="A16" s="7" t="s">
        <v>131</v>
      </c>
      <c r="B16" s="7"/>
      <c r="C16" s="7"/>
      <c r="D16" s="13" t="s">
        <v>130</v>
      </c>
      <c r="E16" s="14"/>
      <c r="F16" s="14"/>
      <c r="G16" s="16"/>
      <c r="H16" s="10"/>
      <c r="I16" s="10"/>
    </row>
    <row r="17" spans="1:9" ht="18.75">
      <c r="A17" s="7"/>
      <c r="D17" s="13"/>
      <c r="E17" s="14"/>
      <c r="F17" s="14"/>
      <c r="G17" s="15"/>
      <c r="H17" s="7"/>
      <c r="I17" s="7"/>
    </row>
    <row r="18" spans="1:9" ht="18.75">
      <c r="A18" s="7" t="s">
        <v>110</v>
      </c>
      <c r="C18" s="17"/>
      <c r="D18" s="13" t="s">
        <v>7</v>
      </c>
      <c r="E18" s="14"/>
      <c r="F18" s="14"/>
      <c r="G18" s="15"/>
      <c r="H18" s="7"/>
      <c r="I18" s="7"/>
    </row>
    <row r="19" spans="1:9" ht="18.75">
      <c r="A19" s="7"/>
      <c r="D19" s="13"/>
      <c r="E19" s="14"/>
      <c r="F19" s="14"/>
      <c r="G19" s="15"/>
      <c r="H19" s="7"/>
      <c r="I19" s="7"/>
    </row>
    <row r="20" spans="1:7" ht="18.75">
      <c r="A20" s="7"/>
      <c r="D20" s="13"/>
      <c r="E20" s="14"/>
      <c r="F20" s="14"/>
      <c r="G20" s="15"/>
    </row>
    <row r="21" spans="1:7" ht="18.75">
      <c r="A21" s="7" t="s">
        <v>8</v>
      </c>
      <c r="D21" s="13" t="s">
        <v>9</v>
      </c>
      <c r="E21" s="14"/>
      <c r="F21" s="14"/>
      <c r="G21" s="15"/>
    </row>
    <row r="22" spans="1:7" ht="18.75">
      <c r="A22" s="7"/>
      <c r="D22" s="13" t="s">
        <v>10</v>
      </c>
      <c r="E22" s="14"/>
      <c r="F22" s="14"/>
      <c r="G22" s="15"/>
    </row>
    <row r="23" spans="6:7" ht="18.75">
      <c r="F23" s="15"/>
      <c r="G23" s="18"/>
    </row>
    <row r="24" spans="1:7" ht="18.75">
      <c r="A24" s="7" t="s">
        <v>11</v>
      </c>
      <c r="C24" s="17"/>
      <c r="D24" s="8" t="s">
        <v>113</v>
      </c>
      <c r="E24" s="149"/>
      <c r="F24" s="18"/>
      <c r="G24" s="20"/>
    </row>
    <row r="25" spans="1:9" ht="18.75">
      <c r="A25" s="7"/>
      <c r="C25" s="17"/>
      <c r="D25" s="8" t="s">
        <v>12</v>
      </c>
      <c r="E25" s="149"/>
      <c r="F25" s="18"/>
      <c r="G25" s="20"/>
      <c r="H25" s="21"/>
      <c r="I25" s="21"/>
    </row>
    <row r="26" spans="1:9" ht="18" customHeight="1">
      <c r="A26" s="7"/>
      <c r="C26" s="10"/>
      <c r="D26" s="8" t="s">
        <v>13</v>
      </c>
      <c r="E26" s="9"/>
      <c r="F26" s="18"/>
      <c r="G26" s="150"/>
      <c r="H26" s="151"/>
      <c r="I26" s="152"/>
    </row>
    <row r="27" spans="1:9" ht="18.75">
      <c r="A27" s="7"/>
      <c r="D27" s="8"/>
      <c r="E27" s="20"/>
      <c r="F27" s="18"/>
      <c r="G27" s="20"/>
      <c r="H27" s="21"/>
      <c r="I27" s="21"/>
    </row>
    <row r="28" spans="1:9" ht="18.75">
      <c r="A28" s="7" t="s">
        <v>14</v>
      </c>
      <c r="D28" s="317" t="s">
        <v>15</v>
      </c>
      <c r="E28" s="318"/>
      <c r="F28" s="318"/>
      <c r="G28" s="318"/>
      <c r="H28" s="7"/>
      <c r="I28" s="7"/>
    </row>
    <row r="29" spans="1:9" ht="18.75">
      <c r="A29" s="7"/>
      <c r="D29" s="317" t="s">
        <v>16</v>
      </c>
      <c r="E29" s="318"/>
      <c r="F29" s="318"/>
      <c r="G29" s="318"/>
      <c r="H29" s="7"/>
      <c r="I29" s="7"/>
    </row>
    <row r="30" spans="1:9" ht="18.75">
      <c r="A30" s="7"/>
      <c r="D30" s="317" t="s">
        <v>147</v>
      </c>
      <c r="E30" s="318"/>
      <c r="F30" s="318"/>
      <c r="G30" s="318"/>
      <c r="H30" s="7"/>
      <c r="I30" s="7"/>
    </row>
    <row r="31" spans="1:7" ht="18.75">
      <c r="A31" s="7"/>
      <c r="D31" s="317" t="s">
        <v>148</v>
      </c>
      <c r="E31" s="318"/>
      <c r="F31" s="318"/>
      <c r="G31" s="318"/>
    </row>
    <row r="32" spans="1:7" ht="18.75">
      <c r="A32" s="7"/>
      <c r="D32" s="317" t="s">
        <v>149</v>
      </c>
      <c r="E32" s="318"/>
      <c r="F32" s="318"/>
      <c r="G32" s="318"/>
    </row>
    <row r="33" spans="1:7" ht="18.75">
      <c r="A33" s="7"/>
      <c r="D33" s="317" t="s">
        <v>150</v>
      </c>
      <c r="E33" s="318"/>
      <c r="F33" s="318"/>
      <c r="G33" s="318"/>
    </row>
    <row r="34" spans="1:7" ht="18.75">
      <c r="A34" s="7"/>
      <c r="D34" s="8"/>
      <c r="E34" s="149"/>
      <c r="F34" s="149"/>
      <c r="G34" s="149"/>
    </row>
    <row r="35" spans="1:7" ht="18.75">
      <c r="A35" s="7"/>
      <c r="C35" s="21"/>
      <c r="E35" s="149"/>
      <c r="F35" s="149"/>
      <c r="G35" s="149"/>
    </row>
    <row r="36" spans="1:7" ht="18.75">
      <c r="A36" s="7"/>
      <c r="D36" s="8"/>
      <c r="E36" s="149"/>
      <c r="F36" s="149"/>
      <c r="G36" s="149"/>
    </row>
    <row r="37" spans="1:7" ht="18.75">
      <c r="A37" s="7"/>
      <c r="E37" s="19"/>
      <c r="F37" s="15"/>
      <c r="G37" s="19"/>
    </row>
    <row r="38" spans="1:9" ht="18.75">
      <c r="A38" s="7" t="s">
        <v>17</v>
      </c>
      <c r="D38" s="317" t="s">
        <v>152</v>
      </c>
      <c r="E38" s="20"/>
      <c r="F38" s="19"/>
      <c r="G38" s="20"/>
      <c r="H38" s="21"/>
      <c r="I38" s="21"/>
    </row>
    <row r="39" spans="1:7" ht="18.75">
      <c r="A39" s="7"/>
      <c r="E39" s="19"/>
      <c r="F39" s="15"/>
      <c r="G39" s="19"/>
    </row>
    <row r="40" spans="1:6" ht="18.75">
      <c r="A40" s="7"/>
      <c r="F40" s="7"/>
    </row>
    <row r="41" spans="1:6" ht="18.75">
      <c r="A41" s="7"/>
      <c r="F41" s="7"/>
    </row>
    <row r="42" spans="1:6" ht="18.75">
      <c r="A42" s="7"/>
      <c r="F42" s="7"/>
    </row>
    <row r="43" spans="1:6" ht="18.75">
      <c r="A43" s="7"/>
      <c r="F43" s="7"/>
    </row>
    <row r="44" spans="1:6" ht="18.75">
      <c r="A44" s="7"/>
      <c r="F44" s="7"/>
    </row>
    <row r="45" spans="1:6" ht="18.75">
      <c r="A45" s="7"/>
      <c r="F45" s="7"/>
    </row>
    <row r="46" spans="1:6" ht="18.75">
      <c r="A46" s="7"/>
      <c r="F46" s="7"/>
    </row>
    <row r="47" ht="12.75"/>
    <row r="48" ht="12.75"/>
    <row r="49" ht="12.75"/>
    <row r="50" ht="12.75"/>
    <row r="51" ht="12.75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</sheetData>
  <sheetProtection/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"/>
  <sheetViews>
    <sheetView view="pageBreakPreview" zoomScale="90" zoomScaleNormal="90" zoomScaleSheetLayoutView="90" zoomScalePageLayoutView="0" workbookViewId="0" topLeftCell="A1">
      <selection activeCell="A36" sqref="A36"/>
    </sheetView>
  </sheetViews>
  <sheetFormatPr defaultColWidth="9.140625" defaultRowHeight="12.75"/>
  <cols>
    <col min="1" max="1" width="80.421875" style="22" customWidth="1"/>
    <col min="2" max="2" width="11.57421875" style="32" customWidth="1"/>
    <col min="3" max="3" width="5.28125" style="27" customWidth="1"/>
    <col min="4" max="4" width="12.28125" style="27" customWidth="1"/>
    <col min="5" max="5" width="2.140625" style="27" customWidth="1"/>
    <col min="6" max="6" width="12.28125" style="27" customWidth="1"/>
    <col min="7" max="7" width="1.57421875" style="27" customWidth="1"/>
    <col min="8" max="8" width="12.28125" style="22" bestFit="1" customWidth="1"/>
    <col min="9" max="9" width="5.00390625" style="22" customWidth="1"/>
    <col min="10" max="10" width="11.57421875" style="22" bestFit="1" customWidth="1"/>
    <col min="11" max="16384" width="9.140625" style="22" customWidth="1"/>
  </cols>
  <sheetData>
    <row r="1" spans="1:7" ht="15">
      <c r="A1" s="338" t="str">
        <f>'[1]Cover '!A1</f>
        <v>ГРУПА СОФАРМА </v>
      </c>
      <c r="B1" s="339"/>
      <c r="C1" s="339"/>
      <c r="D1" s="339"/>
      <c r="E1" s="339"/>
      <c r="F1" s="339"/>
      <c r="G1" s="339"/>
    </row>
    <row r="2" spans="1:7" s="23" customFormat="1" ht="15">
      <c r="A2" s="340" t="s">
        <v>159</v>
      </c>
      <c r="B2" s="341"/>
      <c r="C2" s="341"/>
      <c r="D2" s="341"/>
      <c r="E2" s="341"/>
      <c r="F2" s="341"/>
      <c r="G2" s="341"/>
    </row>
    <row r="3" spans="1:7" ht="15">
      <c r="A3" s="74" t="s">
        <v>189</v>
      </c>
      <c r="B3" s="208"/>
      <c r="C3" s="24"/>
      <c r="D3" s="24"/>
      <c r="E3" s="24"/>
      <c r="F3" s="24"/>
      <c r="G3" s="24"/>
    </row>
    <row r="4" spans="1:7" ht="4.5" customHeight="1">
      <c r="A4" s="306"/>
      <c r="B4" s="208"/>
      <c r="C4" s="24"/>
      <c r="D4" s="24"/>
      <c r="E4" s="24"/>
      <c r="F4" s="24"/>
      <c r="G4" s="24"/>
    </row>
    <row r="5" spans="1:7" ht="5.25" customHeight="1">
      <c r="A5" s="306"/>
      <c r="B5" s="208"/>
      <c r="C5" s="24"/>
      <c r="D5" s="24"/>
      <c r="E5" s="24"/>
      <c r="F5" s="24"/>
      <c r="G5" s="24"/>
    </row>
    <row r="6" spans="1:7" ht="15" customHeight="1">
      <c r="A6" s="23"/>
      <c r="B6" s="342" t="s">
        <v>18</v>
      </c>
      <c r="C6" s="307"/>
      <c r="D6" s="343" t="s">
        <v>177</v>
      </c>
      <c r="E6" s="307"/>
      <c r="F6" s="343" t="s">
        <v>145</v>
      </c>
      <c r="G6" s="307"/>
    </row>
    <row r="7" spans="1:7" ht="15">
      <c r="A7" s="23"/>
      <c r="B7" s="342"/>
      <c r="C7" s="307"/>
      <c r="D7" s="344"/>
      <c r="E7" s="307"/>
      <c r="F7" s="344"/>
      <c r="G7" s="307"/>
    </row>
    <row r="8" ht="15">
      <c r="A8" s="26"/>
    </row>
    <row r="9" ht="15">
      <c r="A9" s="26"/>
    </row>
    <row r="10" spans="1:10" ht="15" customHeight="1">
      <c r="A10" s="23" t="s">
        <v>19</v>
      </c>
      <c r="B10" s="32">
        <v>3</v>
      </c>
      <c r="D10" s="28">
        <v>860863</v>
      </c>
      <c r="F10" s="28">
        <v>719711</v>
      </c>
      <c r="J10" s="29"/>
    </row>
    <row r="11" spans="1:6" ht="15">
      <c r="A11" s="23" t="s">
        <v>20</v>
      </c>
      <c r="B11" s="32">
        <v>4</v>
      </c>
      <c r="D11" s="28">
        <v>7686</v>
      </c>
      <c r="F11" s="28">
        <v>3284</v>
      </c>
    </row>
    <row r="12" spans="1:10" ht="15">
      <c r="A12" s="30" t="s">
        <v>21</v>
      </c>
      <c r="D12" s="31">
        <v>4435</v>
      </c>
      <c r="F12" s="31">
        <v>4337</v>
      </c>
      <c r="G12" s="32"/>
      <c r="J12" s="29"/>
    </row>
    <row r="13" spans="1:10" ht="15">
      <c r="A13" s="23" t="s">
        <v>22</v>
      </c>
      <c r="B13" s="32">
        <v>5</v>
      </c>
      <c r="D13" s="28">
        <v>-65012</v>
      </c>
      <c r="F13" s="28">
        <v>-67662</v>
      </c>
      <c r="H13" s="33"/>
      <c r="J13" s="29"/>
    </row>
    <row r="14" spans="1:10" ht="15">
      <c r="A14" s="23" t="s">
        <v>23</v>
      </c>
      <c r="B14" s="32">
        <v>6</v>
      </c>
      <c r="D14" s="28">
        <v>-53841</v>
      </c>
      <c r="F14" s="28">
        <v>-44924</v>
      </c>
      <c r="H14" s="33"/>
      <c r="J14" s="29"/>
    </row>
    <row r="15" spans="1:8" ht="15">
      <c r="A15" s="23" t="s">
        <v>24</v>
      </c>
      <c r="B15" s="32">
        <v>7</v>
      </c>
      <c r="D15" s="28">
        <v>-88697</v>
      </c>
      <c r="F15" s="28">
        <v>-72326</v>
      </c>
      <c r="H15" s="34"/>
    </row>
    <row r="16" spans="1:8" ht="15">
      <c r="A16" s="23" t="s">
        <v>25</v>
      </c>
      <c r="B16" s="32" t="s">
        <v>182</v>
      </c>
      <c r="D16" s="28">
        <v>-24770</v>
      </c>
      <c r="F16" s="28">
        <v>-23019</v>
      </c>
      <c r="H16" s="33"/>
    </row>
    <row r="17" spans="1:8" ht="15">
      <c r="A17" s="23" t="s">
        <v>26</v>
      </c>
      <c r="D17" s="28">
        <v>-600237</v>
      </c>
      <c r="F17" s="28">
        <v>-470612</v>
      </c>
      <c r="H17" s="33"/>
    </row>
    <row r="18" spans="1:10" ht="15">
      <c r="A18" s="23" t="s">
        <v>27</v>
      </c>
      <c r="B18" s="32">
        <v>8</v>
      </c>
      <c r="D18" s="28">
        <f>-6215-43</f>
        <v>-6258</v>
      </c>
      <c r="F18" s="28">
        <v>-5233</v>
      </c>
      <c r="H18" s="34"/>
      <c r="J18" s="29"/>
    </row>
    <row r="19" spans="1:11" ht="15" customHeight="1">
      <c r="A19" s="320" t="s">
        <v>28</v>
      </c>
      <c r="D19" s="35">
        <f>SUM(D10:D18)</f>
        <v>34169</v>
      </c>
      <c r="F19" s="35">
        <f>SUM(F10:F18)</f>
        <v>43556</v>
      </c>
      <c r="H19" s="33"/>
      <c r="K19" s="29"/>
    </row>
    <row r="20" spans="1:8" ht="8.25" customHeight="1">
      <c r="A20" s="23"/>
      <c r="D20" s="28"/>
      <c r="F20" s="28"/>
      <c r="H20" s="33"/>
    </row>
    <row r="21" spans="1:8" ht="15">
      <c r="A21" s="23" t="s">
        <v>29</v>
      </c>
      <c r="B21" s="32">
        <v>10</v>
      </c>
      <c r="D21" s="28">
        <v>3415</v>
      </c>
      <c r="F21" s="28">
        <v>6346</v>
      </c>
      <c r="H21" s="33"/>
    </row>
    <row r="22" spans="1:8" ht="15">
      <c r="A22" s="23" t="s">
        <v>30</v>
      </c>
      <c r="B22" s="32">
        <v>11</v>
      </c>
      <c r="D22" s="28">
        <v>-6526</v>
      </c>
      <c r="F22" s="28">
        <v>-10127</v>
      </c>
      <c r="H22" s="33"/>
    </row>
    <row r="23" spans="1:8" ht="15">
      <c r="A23" s="36" t="s">
        <v>31</v>
      </c>
      <c r="D23" s="35">
        <f>SUM(D21:D22)</f>
        <v>-3111</v>
      </c>
      <c r="F23" s="35">
        <f>SUM(F21:F22)</f>
        <v>-3781</v>
      </c>
      <c r="H23" s="33"/>
    </row>
    <row r="24" spans="1:8" ht="9" customHeight="1">
      <c r="A24" s="36"/>
      <c r="D24" s="38"/>
      <c r="F24" s="38"/>
      <c r="H24" s="33"/>
    </row>
    <row r="25" spans="1:8" ht="15">
      <c r="A25" s="23" t="s">
        <v>198</v>
      </c>
      <c r="B25" s="32">
        <v>12</v>
      </c>
      <c r="D25" s="28">
        <v>957</v>
      </c>
      <c r="F25" s="28">
        <v>-228</v>
      </c>
      <c r="H25" s="33"/>
    </row>
    <row r="26" spans="1:8" ht="15">
      <c r="A26" s="23" t="s">
        <v>190</v>
      </c>
      <c r="D26" s="28">
        <v>0</v>
      </c>
      <c r="F26" s="28">
        <v>1101</v>
      </c>
      <c r="H26" s="33"/>
    </row>
    <row r="27" spans="1:8" ht="15">
      <c r="A27" s="320" t="s">
        <v>32</v>
      </c>
      <c r="D27" s="35">
        <f>D19+D23+D25</f>
        <v>32015</v>
      </c>
      <c r="F27" s="35">
        <f>F19+F23+F25+F26</f>
        <v>40648</v>
      </c>
      <c r="H27" s="37"/>
    </row>
    <row r="28" spans="1:8" ht="6.75" customHeight="1">
      <c r="A28" s="320"/>
      <c r="D28" s="161"/>
      <c r="F28" s="161"/>
      <c r="H28" s="37"/>
    </row>
    <row r="29" spans="1:8" ht="15">
      <c r="A29" s="23" t="s">
        <v>33</v>
      </c>
      <c r="D29" s="39">
        <v>-3645</v>
      </c>
      <c r="F29" s="39">
        <v>-6416</v>
      </c>
      <c r="H29" s="37"/>
    </row>
    <row r="30" spans="1:10" ht="6.75" customHeight="1">
      <c r="A30" s="320"/>
      <c r="B30" s="209"/>
      <c r="C30" s="40"/>
      <c r="D30" s="38"/>
      <c r="E30" s="40"/>
      <c r="F30" s="38"/>
      <c r="G30" s="40"/>
      <c r="H30" s="37"/>
      <c r="J30" s="41"/>
    </row>
    <row r="31" spans="1:10" ht="7.5" customHeight="1">
      <c r="A31" s="320"/>
      <c r="B31" s="209"/>
      <c r="C31" s="40"/>
      <c r="D31" s="38"/>
      <c r="E31" s="40"/>
      <c r="F31" s="38"/>
      <c r="G31" s="40"/>
      <c r="H31" s="37"/>
      <c r="J31" s="41"/>
    </row>
    <row r="32" spans="1:10" ht="15.75" thickBot="1">
      <c r="A32" s="320" t="s">
        <v>172</v>
      </c>
      <c r="B32" s="209"/>
      <c r="C32" s="40"/>
      <c r="D32" s="145">
        <f>D27+D29</f>
        <v>28370</v>
      </c>
      <c r="E32" s="40"/>
      <c r="F32" s="145">
        <f>F27+F29</f>
        <v>34232</v>
      </c>
      <c r="G32" s="40"/>
      <c r="H32" s="37"/>
      <c r="J32" s="41"/>
    </row>
    <row r="33" spans="1:10" ht="15.75" thickTop="1">
      <c r="A33" s="306"/>
      <c r="B33" s="209"/>
      <c r="C33" s="40"/>
      <c r="D33" s="38"/>
      <c r="E33" s="40"/>
      <c r="F33" s="38"/>
      <c r="G33" s="40"/>
      <c r="H33" s="37"/>
      <c r="J33" s="41"/>
    </row>
    <row r="34" spans="1:10" ht="15">
      <c r="A34" s="306" t="s">
        <v>34</v>
      </c>
      <c r="C34" s="42"/>
      <c r="D34" s="38"/>
      <c r="E34" s="42"/>
      <c r="F34" s="38"/>
      <c r="G34" s="40"/>
      <c r="H34" s="37"/>
      <c r="J34" s="41"/>
    </row>
    <row r="35" spans="1:10" ht="15">
      <c r="A35" s="164" t="s">
        <v>191</v>
      </c>
      <c r="C35" s="42"/>
      <c r="D35" s="38"/>
      <c r="E35" s="42"/>
      <c r="F35" s="38"/>
      <c r="G35" s="40"/>
      <c r="H35" s="37"/>
      <c r="J35" s="41"/>
    </row>
    <row r="36" spans="1:10" ht="15">
      <c r="A36" s="332" t="s">
        <v>192</v>
      </c>
      <c r="C36" s="42"/>
      <c r="D36" s="336">
        <v>-3</v>
      </c>
      <c r="E36" s="42"/>
      <c r="F36" s="53">
        <v>-22</v>
      </c>
      <c r="G36" s="40"/>
      <c r="H36" s="37"/>
      <c r="J36" s="41"/>
    </row>
    <row r="37" spans="1:10" ht="15">
      <c r="A37" s="332"/>
      <c r="C37" s="42"/>
      <c r="D37" s="35">
        <v>-3</v>
      </c>
      <c r="E37" s="42"/>
      <c r="F37" s="333">
        <v>-22</v>
      </c>
      <c r="G37" s="40"/>
      <c r="H37" s="37"/>
      <c r="J37" s="41"/>
    </row>
    <row r="38" spans="1:10" ht="15">
      <c r="A38" s="164" t="s">
        <v>128</v>
      </c>
      <c r="B38" s="210"/>
      <c r="C38" s="42"/>
      <c r="D38" s="53"/>
      <c r="E38" s="42"/>
      <c r="F38" s="38"/>
      <c r="G38" s="40"/>
      <c r="H38" s="37"/>
      <c r="J38" s="41"/>
    </row>
    <row r="39" spans="1:10" ht="30">
      <c r="A39" s="169" t="s">
        <v>35</v>
      </c>
      <c r="B39" s="210"/>
      <c r="C39" s="42"/>
      <c r="D39" s="43">
        <v>-1441</v>
      </c>
      <c r="E39" s="43"/>
      <c r="F39" s="43">
        <v>2052</v>
      </c>
      <c r="G39" s="40"/>
      <c r="H39" s="37"/>
      <c r="J39" s="41"/>
    </row>
    <row r="40" spans="1:10" ht="15">
      <c r="A40" s="169" t="s">
        <v>111</v>
      </c>
      <c r="B40" s="210"/>
      <c r="C40" s="42"/>
      <c r="D40" s="53">
        <v>39</v>
      </c>
      <c r="E40" s="53"/>
      <c r="F40" s="53">
        <v>-704</v>
      </c>
      <c r="G40" s="40"/>
      <c r="H40" s="37"/>
      <c r="J40" s="41"/>
    </row>
    <row r="41" spans="1:10" ht="15">
      <c r="A41" s="320"/>
      <c r="B41" s="210">
        <v>13</v>
      </c>
      <c r="C41" s="42"/>
      <c r="D41" s="35">
        <f>SUM(D39:D40)</f>
        <v>-1402</v>
      </c>
      <c r="E41" s="42"/>
      <c r="F41" s="35">
        <f>SUM(F39:F40)</f>
        <v>1348</v>
      </c>
      <c r="G41" s="40"/>
      <c r="H41" s="37"/>
      <c r="J41" s="41"/>
    </row>
    <row r="42" spans="1:10" ht="15">
      <c r="A42" s="331" t="s">
        <v>173</v>
      </c>
      <c r="B42" s="210"/>
      <c r="C42" s="42"/>
      <c r="D42" s="35">
        <f>D37+D41</f>
        <v>-1405</v>
      </c>
      <c r="E42" s="42"/>
      <c r="F42" s="35">
        <f>F37+F41</f>
        <v>1326</v>
      </c>
      <c r="G42" s="40"/>
      <c r="H42" s="37"/>
      <c r="J42" s="41"/>
    </row>
    <row r="43" spans="1:10" ht="15">
      <c r="A43" s="331"/>
      <c r="B43" s="210"/>
      <c r="C43" s="42"/>
      <c r="D43" s="38"/>
      <c r="E43" s="42"/>
      <c r="F43" s="38"/>
      <c r="G43" s="40"/>
      <c r="H43" s="37"/>
      <c r="J43" s="41"/>
    </row>
    <row r="44" spans="1:10" ht="15.75" thickBot="1">
      <c r="A44" s="313" t="s">
        <v>174</v>
      </c>
      <c r="B44" s="209"/>
      <c r="C44" s="40"/>
      <c r="D44" s="145">
        <f>+D32+D42</f>
        <v>26965</v>
      </c>
      <c r="E44" s="40"/>
      <c r="F44" s="145">
        <f>+F32+F42</f>
        <v>35558</v>
      </c>
      <c r="G44" s="40"/>
      <c r="H44" s="37"/>
      <c r="J44" s="41"/>
    </row>
    <row r="45" spans="1:10" ht="8.25" customHeight="1" thickTop="1">
      <c r="A45" s="164"/>
      <c r="B45" s="210"/>
      <c r="C45" s="42"/>
      <c r="D45" s="38"/>
      <c r="E45" s="42"/>
      <c r="F45" s="38"/>
      <c r="G45" s="40"/>
      <c r="H45" s="37"/>
      <c r="J45" s="41"/>
    </row>
    <row r="46" spans="1:8" ht="15">
      <c r="A46" s="313" t="s">
        <v>175</v>
      </c>
      <c r="B46" s="211"/>
      <c r="C46" s="45"/>
      <c r="D46" s="46"/>
      <c r="E46" s="45"/>
      <c r="F46" s="46"/>
      <c r="G46" s="47"/>
      <c r="H46" s="37"/>
    </row>
    <row r="47" spans="1:8" ht="15">
      <c r="A47" s="48" t="s">
        <v>36</v>
      </c>
      <c r="B47" s="51"/>
      <c r="C47" s="49"/>
      <c r="D47" s="50">
        <v>26954</v>
      </c>
      <c r="E47" s="49"/>
      <c r="F47" s="50">
        <v>32669</v>
      </c>
      <c r="G47" s="51"/>
      <c r="H47" s="37"/>
    </row>
    <row r="48" spans="1:8" ht="15">
      <c r="A48" s="52" t="s">
        <v>37</v>
      </c>
      <c r="B48" s="51"/>
      <c r="C48" s="49"/>
      <c r="D48" s="53">
        <v>1416</v>
      </c>
      <c r="E48" s="49"/>
      <c r="F48" s="53">
        <v>1563</v>
      </c>
      <c r="G48" s="49"/>
      <c r="H48" s="37"/>
    </row>
    <row r="49" spans="1:8" ht="9" customHeight="1">
      <c r="A49" s="54"/>
      <c r="B49" s="211"/>
      <c r="C49" s="45"/>
      <c r="D49" s="160"/>
      <c r="E49" s="45"/>
      <c r="F49" s="160"/>
      <c r="G49" s="47"/>
      <c r="H49" s="37"/>
    </row>
    <row r="50" spans="1:8" ht="15">
      <c r="A50" s="314" t="s">
        <v>176</v>
      </c>
      <c r="B50" s="211"/>
      <c r="C50" s="45"/>
      <c r="D50" s="160"/>
      <c r="E50" s="45"/>
      <c r="F50" s="160"/>
      <c r="G50" s="47"/>
      <c r="H50" s="37"/>
    </row>
    <row r="51" spans="1:10" ht="15">
      <c r="A51" s="48" t="s">
        <v>36</v>
      </c>
      <c r="B51" s="51"/>
      <c r="C51" s="49"/>
      <c r="D51" s="50">
        <v>26063</v>
      </c>
      <c r="E51" s="49"/>
      <c r="F51" s="50">
        <v>34997</v>
      </c>
      <c r="G51" s="51"/>
      <c r="H51" s="37"/>
      <c r="J51" s="44"/>
    </row>
    <row r="52" spans="1:8" ht="15">
      <c r="A52" s="52" t="s">
        <v>37</v>
      </c>
      <c r="B52" s="51"/>
      <c r="C52" s="49"/>
      <c r="D52" s="53">
        <v>902</v>
      </c>
      <c r="E52" s="49"/>
      <c r="F52" s="53">
        <v>561</v>
      </c>
      <c r="G52" s="49"/>
      <c r="H52" s="37"/>
    </row>
    <row r="53" spans="1:7" ht="8.25" customHeight="1">
      <c r="A53" s="52"/>
      <c r="B53" s="55"/>
      <c r="C53" s="55"/>
      <c r="D53" s="56"/>
      <c r="E53" s="55"/>
      <c r="F53" s="56"/>
      <c r="G53" s="55"/>
    </row>
    <row r="54" spans="1:7" ht="8.25" customHeight="1">
      <c r="A54" s="52"/>
      <c r="B54" s="55"/>
      <c r="C54" s="55"/>
      <c r="D54" s="56"/>
      <c r="E54" s="55"/>
      <c r="F54" s="56"/>
      <c r="G54" s="55"/>
    </row>
    <row r="55" spans="1:7" ht="8.25" customHeight="1">
      <c r="A55" s="52"/>
      <c r="B55" s="55"/>
      <c r="C55" s="55"/>
      <c r="D55" s="56"/>
      <c r="E55" s="55"/>
      <c r="F55" s="56"/>
      <c r="G55" s="55"/>
    </row>
    <row r="56" ht="15">
      <c r="A56" s="57"/>
    </row>
    <row r="57" spans="1:7" ht="15">
      <c r="A57" s="217" t="s">
        <v>188</v>
      </c>
      <c r="B57" s="209"/>
      <c r="C57" s="40"/>
      <c r="D57" s="40"/>
      <c r="E57" s="40"/>
      <c r="F57" s="40"/>
      <c r="G57" s="40"/>
    </row>
    <row r="58" spans="1:7" ht="15">
      <c r="A58" s="217"/>
      <c r="B58" s="209"/>
      <c r="C58" s="40"/>
      <c r="D58" s="40"/>
      <c r="E58" s="40"/>
      <c r="F58" s="40"/>
      <c r="G58" s="40"/>
    </row>
    <row r="59" ht="15">
      <c r="A59" s="57"/>
    </row>
    <row r="61" ht="15">
      <c r="A61" s="58" t="s">
        <v>38</v>
      </c>
    </row>
    <row r="62" ht="15">
      <c r="A62" s="59" t="s">
        <v>39</v>
      </c>
    </row>
    <row r="64" ht="15">
      <c r="A64" s="60" t="str">
        <f>'[1]Cover '!A15</f>
        <v>Финансов директор:</v>
      </c>
    </row>
    <row r="65" ht="15">
      <c r="A65" s="61" t="str">
        <f>'[1]Cover '!D15</f>
        <v>Борис Борисов</v>
      </c>
    </row>
    <row r="66" ht="15">
      <c r="A66" s="62"/>
    </row>
    <row r="67" ht="15">
      <c r="A67" s="63" t="s">
        <v>129</v>
      </c>
    </row>
    <row r="68" ht="15">
      <c r="A68" s="165" t="s">
        <v>130</v>
      </c>
    </row>
    <row r="70" ht="15">
      <c r="A70" s="23"/>
    </row>
    <row r="71" ht="15">
      <c r="A71" s="23"/>
    </row>
    <row r="72" ht="15">
      <c r="A72" s="23"/>
    </row>
    <row r="73" ht="15">
      <c r="A73" s="23"/>
    </row>
    <row r="74" spans="1:7" ht="15">
      <c r="A74" s="337"/>
      <c r="B74" s="337"/>
      <c r="C74" s="337"/>
      <c r="D74" s="337"/>
      <c r="E74" s="337"/>
      <c r="F74" s="337"/>
      <c r="G74" s="337"/>
    </row>
    <row r="75" spans="1:7" ht="17.25" customHeight="1">
      <c r="A75" s="58"/>
      <c r="B75" s="64"/>
      <c r="C75" s="64"/>
      <c r="D75" s="64"/>
      <c r="E75" s="64"/>
      <c r="F75" s="64"/>
      <c r="G75" s="64"/>
    </row>
    <row r="76" ht="15">
      <c r="A76" s="65"/>
    </row>
    <row r="77" ht="15">
      <c r="A77" s="66"/>
    </row>
    <row r="78" ht="15">
      <c r="A78" s="67"/>
    </row>
    <row r="79" ht="15">
      <c r="A79" s="67"/>
    </row>
    <row r="80" ht="15">
      <c r="A80" s="63"/>
    </row>
    <row r="81" ht="15">
      <c r="A81" s="68"/>
    </row>
    <row r="82" ht="15">
      <c r="A82" s="62"/>
    </row>
    <row r="87" ht="15">
      <c r="A87" s="69"/>
    </row>
  </sheetData>
  <sheetProtection/>
  <mergeCells count="6">
    <mergeCell ref="A74:G74"/>
    <mergeCell ref="A1:G1"/>
    <mergeCell ref="A2:G2"/>
    <mergeCell ref="B6:B7"/>
    <mergeCell ref="F6:F7"/>
    <mergeCell ref="D6:D7"/>
  </mergeCells>
  <printOptions/>
  <pageMargins left="0.6692913385826772" right="0.3937007874015748" top="0.5118110236220472" bottom="0.4724409448818898" header="0.31496062992125984" footer="0.31496062992125984"/>
  <pageSetup blackAndWhite="1" firstPageNumber="1" useFirstPageNumber="1" fitToHeight="0" fitToWidth="1" horizontalDpi="600" verticalDpi="600" orientation="portrait" paperSize="9" scale="74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view="pageBreakPreview" zoomScale="90" zoomScaleNormal="90" zoomScaleSheetLayoutView="90" zoomScalePageLayoutView="0" workbookViewId="0" topLeftCell="A1">
      <selection activeCell="J27" sqref="J27"/>
    </sheetView>
  </sheetViews>
  <sheetFormatPr defaultColWidth="9.140625" defaultRowHeight="12.75"/>
  <cols>
    <col min="1" max="1" width="67.421875" style="73" customWidth="1"/>
    <col min="2" max="2" width="8.28125" style="73" customWidth="1"/>
    <col min="3" max="3" width="12.7109375" style="73" customWidth="1"/>
    <col min="4" max="4" width="14.421875" style="104" customWidth="1"/>
    <col min="5" max="5" width="1.28515625" style="73" customWidth="1"/>
    <col min="6" max="6" width="14.57421875" style="104" customWidth="1"/>
    <col min="7" max="7" width="1.28515625" style="73" customWidth="1"/>
    <col min="8" max="8" width="1.57421875" style="73" customWidth="1"/>
    <col min="9" max="16384" width="9.140625" style="73" customWidth="1"/>
  </cols>
  <sheetData>
    <row r="1" spans="1:7" ht="14.25">
      <c r="A1" s="70" t="str">
        <f>+'[1]SCI'!A1</f>
        <v>ГРУПА СОФАРМА </v>
      </c>
      <c r="B1" s="71"/>
      <c r="C1" s="71"/>
      <c r="D1" s="72"/>
      <c r="E1" s="71"/>
      <c r="F1" s="72"/>
      <c r="G1" s="71"/>
    </row>
    <row r="2" spans="1:7" ht="14.25">
      <c r="A2" s="74" t="s">
        <v>160</v>
      </c>
      <c r="B2" s="75"/>
      <c r="C2" s="75"/>
      <c r="D2" s="76"/>
      <c r="E2" s="75"/>
      <c r="F2" s="76"/>
      <c r="G2" s="75"/>
    </row>
    <row r="3" spans="1:7" ht="15">
      <c r="A3" s="74" t="s">
        <v>189</v>
      </c>
      <c r="B3" s="77"/>
      <c r="C3" s="77"/>
      <c r="D3" s="78"/>
      <c r="E3" s="77"/>
      <c r="F3" s="78"/>
      <c r="G3" s="77"/>
    </row>
    <row r="4" spans="1:7" ht="26.25" customHeight="1">
      <c r="A4" s="79"/>
      <c r="B4" s="25"/>
      <c r="C4" s="345" t="s">
        <v>18</v>
      </c>
      <c r="D4" s="346" t="s">
        <v>199</v>
      </c>
      <c r="E4" s="163"/>
      <c r="F4" s="346" t="s">
        <v>178</v>
      </c>
      <c r="G4" s="213"/>
    </row>
    <row r="5" spans="2:7" ht="12" customHeight="1">
      <c r="B5" s="25"/>
      <c r="C5" s="345"/>
      <c r="D5" s="347"/>
      <c r="E5" s="163"/>
      <c r="F5" s="347"/>
      <c r="G5" s="213"/>
    </row>
    <row r="6" spans="2:7" ht="12" customHeight="1">
      <c r="B6" s="166"/>
      <c r="C6" s="321"/>
      <c r="D6" s="168"/>
      <c r="E6" s="167"/>
      <c r="F6" s="214"/>
      <c r="G6" s="213"/>
    </row>
    <row r="7" spans="1:7" ht="14.25">
      <c r="A7" s="74" t="s">
        <v>40</v>
      </c>
      <c r="B7" s="32"/>
      <c r="C7" s="32"/>
      <c r="D7" s="80"/>
      <c r="E7" s="32"/>
      <c r="F7" s="80"/>
      <c r="G7" s="32"/>
    </row>
    <row r="8" spans="1:7" ht="14.25">
      <c r="A8" s="74" t="s">
        <v>41</v>
      </c>
      <c r="B8" s="81"/>
      <c r="C8" s="81"/>
      <c r="D8" s="82"/>
      <c r="E8" s="81"/>
      <c r="F8" s="82"/>
      <c r="G8" s="81"/>
    </row>
    <row r="9" spans="1:7" ht="15">
      <c r="A9" s="83" t="s">
        <v>42</v>
      </c>
      <c r="B9" s="84"/>
      <c r="C9" s="84">
        <v>14</v>
      </c>
      <c r="D9" s="215">
        <v>321584</v>
      </c>
      <c r="E9" s="84"/>
      <c r="F9" s="215">
        <v>317620</v>
      </c>
      <c r="G9" s="84"/>
    </row>
    <row r="10" spans="1:7" ht="15">
      <c r="A10" s="86" t="s">
        <v>43</v>
      </c>
      <c r="B10" s="84"/>
      <c r="C10" s="84">
        <v>15</v>
      </c>
      <c r="D10" s="215">
        <v>63257</v>
      </c>
      <c r="E10" s="84"/>
      <c r="F10" s="215">
        <v>63449</v>
      </c>
      <c r="G10" s="84"/>
    </row>
    <row r="11" spans="1:7" ht="15">
      <c r="A11" s="86" t="s">
        <v>136</v>
      </c>
      <c r="B11" s="84"/>
      <c r="C11" s="84">
        <v>15</v>
      </c>
      <c r="D11" s="215">
        <v>23445</v>
      </c>
      <c r="E11" s="84"/>
      <c r="F11" s="215">
        <v>23147</v>
      </c>
      <c r="G11" s="84"/>
    </row>
    <row r="12" spans="1:7" ht="15">
      <c r="A12" s="83" t="s">
        <v>44</v>
      </c>
      <c r="B12" s="84"/>
      <c r="C12" s="84">
        <v>16</v>
      </c>
      <c r="D12" s="215">
        <v>9749</v>
      </c>
      <c r="E12" s="84"/>
      <c r="F12" s="215">
        <v>9811</v>
      </c>
      <c r="G12" s="84"/>
    </row>
    <row r="13" spans="1:7" ht="15">
      <c r="A13" s="88" t="s">
        <v>139</v>
      </c>
      <c r="B13" s="84"/>
      <c r="C13" s="84">
        <v>17</v>
      </c>
      <c r="D13" s="215">
        <v>19240</v>
      </c>
      <c r="E13" s="84"/>
      <c r="F13" s="215">
        <v>19536</v>
      </c>
      <c r="G13" s="84"/>
    </row>
    <row r="14" spans="1:7" ht="15">
      <c r="A14" s="86" t="s">
        <v>45</v>
      </c>
      <c r="B14" s="84"/>
      <c r="C14" s="84">
        <v>18</v>
      </c>
      <c r="D14" s="215">
        <v>8004</v>
      </c>
      <c r="E14" s="84"/>
      <c r="F14" s="215">
        <v>7982</v>
      </c>
      <c r="G14" s="84"/>
    </row>
    <row r="15" spans="1:8" ht="15">
      <c r="A15" s="88" t="s">
        <v>115</v>
      </c>
      <c r="B15" s="84"/>
      <c r="C15" s="84">
        <v>19</v>
      </c>
      <c r="D15" s="215">
        <v>23554</v>
      </c>
      <c r="E15" s="84"/>
      <c r="F15" s="215">
        <v>20599</v>
      </c>
      <c r="G15" s="84"/>
      <c r="H15" s="156"/>
    </row>
    <row r="16" spans="1:7" ht="15">
      <c r="A16" s="88" t="s">
        <v>116</v>
      </c>
      <c r="B16" s="84"/>
      <c r="C16" s="84">
        <v>20</v>
      </c>
      <c r="D16" s="215">
        <v>6103</v>
      </c>
      <c r="E16" s="84"/>
      <c r="F16" s="215">
        <v>4883</v>
      </c>
      <c r="G16" s="84"/>
    </row>
    <row r="17" spans="1:7" ht="15">
      <c r="A17" s="86" t="s">
        <v>109</v>
      </c>
      <c r="B17" s="96"/>
      <c r="C17" s="96"/>
      <c r="D17" s="215">
        <v>1432</v>
      </c>
      <c r="E17" s="96"/>
      <c r="F17" s="215">
        <v>1342</v>
      </c>
      <c r="G17" s="96"/>
    </row>
    <row r="18" spans="1:7" ht="14.25" customHeight="1">
      <c r="A18" s="89"/>
      <c r="B18" s="81"/>
      <c r="C18" s="81"/>
      <c r="D18" s="90">
        <f>SUM(D9:D17)</f>
        <v>476368</v>
      </c>
      <c r="E18" s="81"/>
      <c r="F18" s="90">
        <f>SUM(F9:F17)</f>
        <v>468369</v>
      </c>
      <c r="G18" s="81"/>
    </row>
    <row r="19" spans="1:8" ht="15">
      <c r="A19" s="74" t="s">
        <v>46</v>
      </c>
      <c r="B19" s="81"/>
      <c r="C19" s="81"/>
      <c r="D19" s="335"/>
      <c r="E19" s="81"/>
      <c r="F19" s="157"/>
      <c r="G19" s="81"/>
      <c r="H19" s="153"/>
    </row>
    <row r="20" spans="1:7" ht="15">
      <c r="A20" s="83" t="s">
        <v>47</v>
      </c>
      <c r="B20" s="84"/>
      <c r="C20" s="84">
        <v>21</v>
      </c>
      <c r="D20" s="215">
        <v>223604</v>
      </c>
      <c r="E20" s="84"/>
      <c r="F20" s="215">
        <v>218109</v>
      </c>
      <c r="G20" s="84"/>
    </row>
    <row r="21" spans="1:7" ht="15">
      <c r="A21" s="83" t="s">
        <v>48</v>
      </c>
      <c r="B21" s="84"/>
      <c r="C21" s="158">
        <v>22</v>
      </c>
      <c r="D21" s="215">
        <v>242366</v>
      </c>
      <c r="E21" s="158"/>
      <c r="F21" s="215">
        <v>231278</v>
      </c>
      <c r="G21" s="158"/>
    </row>
    <row r="22" spans="1:10" ht="15">
      <c r="A22" s="83" t="s">
        <v>49</v>
      </c>
      <c r="B22" s="84"/>
      <c r="C22" s="158">
        <v>23</v>
      </c>
      <c r="D22" s="215">
        <v>3023</v>
      </c>
      <c r="E22" s="158"/>
      <c r="F22" s="215">
        <v>4694</v>
      </c>
      <c r="G22" s="158"/>
      <c r="H22" s="87"/>
      <c r="J22" s="87"/>
    </row>
    <row r="23" spans="1:7" ht="15">
      <c r="A23" s="83" t="s">
        <v>140</v>
      </c>
      <c r="B23" s="84"/>
      <c r="C23" s="84">
        <v>24</v>
      </c>
      <c r="D23" s="215">
        <v>30467</v>
      </c>
      <c r="E23" s="84"/>
      <c r="F23" s="215">
        <v>24955</v>
      </c>
      <c r="G23" s="84"/>
    </row>
    <row r="24" spans="1:7" ht="15">
      <c r="A24" s="83" t="s">
        <v>50</v>
      </c>
      <c r="B24" s="84"/>
      <c r="C24" s="84">
        <v>25</v>
      </c>
      <c r="D24" s="215">
        <v>22976</v>
      </c>
      <c r="E24" s="84"/>
      <c r="F24" s="215">
        <v>33328</v>
      </c>
      <c r="G24" s="84"/>
    </row>
    <row r="25" spans="1:7" ht="14.25">
      <c r="A25" s="74"/>
      <c r="B25" s="81"/>
      <c r="C25" s="84"/>
      <c r="D25" s="90">
        <f>SUM(D20:D24)</f>
        <v>522436</v>
      </c>
      <c r="E25" s="84"/>
      <c r="F25" s="90">
        <f>SUM(F20:F24)</f>
        <v>512364</v>
      </c>
      <c r="G25" s="84"/>
    </row>
    <row r="26" spans="1:7" ht="6.75" customHeight="1">
      <c r="A26" s="74"/>
      <c r="B26" s="81"/>
      <c r="C26" s="84"/>
      <c r="D26" s="91"/>
      <c r="E26" s="84"/>
      <c r="F26" s="91"/>
      <c r="G26" s="84"/>
    </row>
    <row r="27" spans="1:8" ht="15" thickBot="1">
      <c r="A27" s="74" t="s">
        <v>51</v>
      </c>
      <c r="B27" s="81"/>
      <c r="C27" s="84"/>
      <c r="D27" s="93">
        <f>SUM(D25,D18)</f>
        <v>998804</v>
      </c>
      <c r="E27" s="84"/>
      <c r="F27" s="93">
        <f>SUM(F25,F18)</f>
        <v>980733</v>
      </c>
      <c r="G27" s="84"/>
      <c r="H27" s="154"/>
    </row>
    <row r="28" spans="1:7" ht="8.25" customHeight="1" thickTop="1">
      <c r="A28" s="74"/>
      <c r="B28" s="81"/>
      <c r="C28" s="81"/>
      <c r="D28" s="91"/>
      <c r="E28" s="81"/>
      <c r="F28" s="91"/>
      <c r="G28" s="81"/>
    </row>
    <row r="29" spans="1:7" ht="14.25">
      <c r="A29" s="74" t="s">
        <v>52</v>
      </c>
      <c r="B29" s="32"/>
      <c r="C29" s="32"/>
      <c r="D29" s="91"/>
      <c r="E29" s="32"/>
      <c r="F29" s="91"/>
      <c r="G29" s="32"/>
    </row>
    <row r="30" spans="1:7" ht="28.5">
      <c r="A30" s="95" t="s">
        <v>137</v>
      </c>
      <c r="B30" s="32"/>
      <c r="C30" s="32"/>
      <c r="D30" s="94"/>
      <c r="E30" s="32"/>
      <c r="F30" s="94"/>
      <c r="G30" s="32"/>
    </row>
    <row r="31" spans="1:7" ht="15">
      <c r="A31" s="212" t="s">
        <v>53</v>
      </c>
      <c r="B31" s="96"/>
      <c r="C31" s="96"/>
      <c r="D31" s="215">
        <v>134798</v>
      </c>
      <c r="E31" s="96"/>
      <c r="F31" s="215">
        <v>134798</v>
      </c>
      <c r="G31" s="96"/>
    </row>
    <row r="32" spans="1:10" ht="15">
      <c r="A32" s="83" t="s">
        <v>54</v>
      </c>
      <c r="B32" s="96"/>
      <c r="C32" s="96"/>
      <c r="D32" s="215">
        <v>57837</v>
      </c>
      <c r="E32" s="96"/>
      <c r="F32" s="215">
        <v>53576</v>
      </c>
      <c r="G32" s="96"/>
      <c r="J32" s="326"/>
    </row>
    <row r="33" spans="1:10" ht="15">
      <c r="A33" s="83" t="s">
        <v>134</v>
      </c>
      <c r="B33" s="96"/>
      <c r="D33" s="215">
        <v>282869</v>
      </c>
      <c r="E33" s="96"/>
      <c r="F33" s="215">
        <v>281509</v>
      </c>
      <c r="G33" s="96"/>
      <c r="H33" s="156"/>
      <c r="J33" s="326"/>
    </row>
    <row r="34" spans="1:7" ht="14.25">
      <c r="A34" s="74"/>
      <c r="B34" s="81"/>
      <c r="C34" s="96">
        <v>26</v>
      </c>
      <c r="D34" s="97">
        <f>SUM(D31:D33)</f>
        <v>475504</v>
      </c>
      <c r="E34" s="84"/>
      <c r="F34" s="97">
        <f>SUM(F31:F33)</f>
        <v>469883</v>
      </c>
      <c r="G34" s="84"/>
    </row>
    <row r="35" spans="1:7" ht="9" customHeight="1">
      <c r="A35" s="74"/>
      <c r="B35" s="81"/>
      <c r="C35" s="84"/>
      <c r="D35" s="98"/>
      <c r="E35" s="84"/>
      <c r="F35" s="98"/>
      <c r="G35" s="84"/>
    </row>
    <row r="36" spans="1:7" ht="14.25">
      <c r="A36" s="99" t="s">
        <v>55</v>
      </c>
      <c r="B36" s="81"/>
      <c r="C36" s="84"/>
      <c r="D36" s="100">
        <v>32195</v>
      </c>
      <c r="E36" s="84"/>
      <c r="F36" s="100">
        <v>33227</v>
      </c>
      <c r="G36" s="84"/>
    </row>
    <row r="37" spans="1:7" ht="7.5" customHeight="1">
      <c r="A37" s="99"/>
      <c r="B37" s="81"/>
      <c r="C37" s="84"/>
      <c r="D37" s="98"/>
      <c r="E37" s="84"/>
      <c r="F37" s="98"/>
      <c r="G37" s="84"/>
    </row>
    <row r="38" spans="1:7" ht="14.25">
      <c r="A38" s="101" t="s">
        <v>56</v>
      </c>
      <c r="B38" s="81"/>
      <c r="C38" s="84">
        <v>26</v>
      </c>
      <c r="D38" s="100">
        <f>D36+D34</f>
        <v>507699</v>
      </c>
      <c r="E38" s="84"/>
      <c r="F38" s="100">
        <f>F36+F34</f>
        <v>503110</v>
      </c>
      <c r="G38" s="84"/>
    </row>
    <row r="39" spans="1:7" ht="9" customHeight="1">
      <c r="A39" s="101"/>
      <c r="B39" s="81"/>
      <c r="C39" s="84"/>
      <c r="D39" s="98"/>
      <c r="E39" s="84"/>
      <c r="F39" s="98"/>
      <c r="G39" s="84"/>
    </row>
    <row r="40" spans="1:7" ht="15">
      <c r="A40" s="102" t="s">
        <v>57</v>
      </c>
      <c r="B40" s="81"/>
      <c r="C40" s="81"/>
      <c r="D40" s="92"/>
      <c r="E40" s="81"/>
      <c r="F40" s="92"/>
      <c r="G40" s="81"/>
    </row>
    <row r="41" spans="1:7" ht="15">
      <c r="A41" s="74" t="s">
        <v>58</v>
      </c>
      <c r="B41" s="96"/>
      <c r="C41" s="96"/>
      <c r="D41" s="92"/>
      <c r="E41" s="96"/>
      <c r="F41" s="92"/>
      <c r="G41" s="96"/>
    </row>
    <row r="42" spans="1:7" ht="15">
      <c r="A42" s="83" t="s">
        <v>59</v>
      </c>
      <c r="B42" s="96"/>
      <c r="C42" s="96">
        <v>27</v>
      </c>
      <c r="D42" s="85">
        <v>44450</v>
      </c>
      <c r="E42" s="96"/>
      <c r="F42" s="85">
        <v>50526</v>
      </c>
      <c r="G42" s="96"/>
    </row>
    <row r="43" spans="1:7" ht="15">
      <c r="A43" s="86" t="s">
        <v>60</v>
      </c>
      <c r="B43" s="96"/>
      <c r="C43" s="96"/>
      <c r="D43" s="85">
        <f>14025-1</f>
        <v>14024</v>
      </c>
      <c r="E43" s="96"/>
      <c r="F43" s="85">
        <v>13704</v>
      </c>
      <c r="G43" s="96"/>
    </row>
    <row r="44" spans="1:8" ht="15">
      <c r="A44" s="83" t="s">
        <v>132</v>
      </c>
      <c r="B44" s="96"/>
      <c r="C44" s="96">
        <v>28</v>
      </c>
      <c r="D44" s="85">
        <v>5841</v>
      </c>
      <c r="E44" s="96"/>
      <c r="F44" s="85">
        <v>5458</v>
      </c>
      <c r="G44" s="96"/>
      <c r="H44" s="156"/>
    </row>
    <row r="45" spans="1:7" ht="15">
      <c r="A45" s="103" t="s">
        <v>61</v>
      </c>
      <c r="B45" s="96"/>
      <c r="C45" s="96">
        <v>29</v>
      </c>
      <c r="D45" s="85">
        <v>1510</v>
      </c>
      <c r="E45" s="96"/>
      <c r="F45" s="85">
        <v>1950</v>
      </c>
      <c r="G45" s="96"/>
    </row>
    <row r="46" spans="1:7" ht="15">
      <c r="A46" s="103" t="s">
        <v>133</v>
      </c>
      <c r="B46" s="96"/>
      <c r="C46" s="96">
        <v>30</v>
      </c>
      <c r="D46" s="85">
        <v>7722</v>
      </c>
      <c r="E46" s="96"/>
      <c r="F46" s="85">
        <v>8250</v>
      </c>
      <c r="G46" s="96"/>
    </row>
    <row r="47" spans="1:7" ht="15">
      <c r="A47" s="83" t="s">
        <v>62</v>
      </c>
      <c r="B47" s="96"/>
      <c r="C47" s="96"/>
      <c r="D47" s="85">
        <v>296</v>
      </c>
      <c r="E47" s="96"/>
      <c r="F47" s="85">
        <v>173</v>
      </c>
      <c r="G47" s="96"/>
    </row>
    <row r="48" spans="1:8" ht="15">
      <c r="A48" s="89"/>
      <c r="B48" s="81"/>
      <c r="C48" s="96"/>
      <c r="D48" s="303">
        <f>SUM(D42:D47)</f>
        <v>73843</v>
      </c>
      <c r="E48" s="96"/>
      <c r="F48" s="316">
        <f>SUM(F42:F47)</f>
        <v>80061</v>
      </c>
      <c r="G48" s="96"/>
      <c r="H48" s="104"/>
    </row>
    <row r="49" ht="14.25" customHeight="1"/>
    <row r="50" spans="1:7" ht="15">
      <c r="A50" s="74" t="s">
        <v>63</v>
      </c>
      <c r="B50" s="105"/>
      <c r="C50" s="105"/>
      <c r="D50" s="106"/>
      <c r="E50" s="105"/>
      <c r="F50" s="106"/>
      <c r="G50" s="105"/>
    </row>
    <row r="51" spans="1:7" s="156" customFormat="1" ht="15">
      <c r="A51" s="103" t="s">
        <v>123</v>
      </c>
      <c r="B51" s="84"/>
      <c r="C51" s="84">
        <v>31</v>
      </c>
      <c r="D51" s="85">
        <v>232017</v>
      </c>
      <c r="E51" s="84"/>
      <c r="F51" s="85">
        <v>194165</v>
      </c>
      <c r="G51" s="84"/>
    </row>
    <row r="52" spans="1:7" ht="15">
      <c r="A52" s="103" t="s">
        <v>64</v>
      </c>
      <c r="B52" s="84"/>
      <c r="C52" s="84">
        <v>27</v>
      </c>
      <c r="D52" s="85">
        <v>14761</v>
      </c>
      <c r="E52" s="84"/>
      <c r="F52" s="85">
        <v>14478</v>
      </c>
      <c r="G52" s="84"/>
    </row>
    <row r="53" spans="1:7" ht="15">
      <c r="A53" s="103" t="s">
        <v>65</v>
      </c>
      <c r="B53" s="84"/>
      <c r="C53" s="84">
        <v>32</v>
      </c>
      <c r="D53" s="85">
        <v>113926</v>
      </c>
      <c r="E53" s="84"/>
      <c r="F53" s="85">
        <v>135168</v>
      </c>
      <c r="G53" s="84"/>
    </row>
    <row r="54" spans="1:9" ht="15">
      <c r="A54" s="103" t="s">
        <v>66</v>
      </c>
      <c r="B54" s="84"/>
      <c r="C54" s="84">
        <v>33</v>
      </c>
      <c r="D54" s="85">
        <v>4074</v>
      </c>
      <c r="E54" s="158"/>
      <c r="F54" s="85">
        <v>757</v>
      </c>
      <c r="G54" s="158"/>
      <c r="H54" s="87"/>
      <c r="I54" s="87"/>
    </row>
    <row r="55" spans="1:7" ht="15">
      <c r="A55" s="103" t="s">
        <v>141</v>
      </c>
      <c r="B55" s="84"/>
      <c r="C55" s="84">
        <v>34</v>
      </c>
      <c r="D55" s="85">
        <v>24625</v>
      </c>
      <c r="E55" s="84"/>
      <c r="F55" s="85">
        <v>19403</v>
      </c>
      <c r="G55" s="84"/>
    </row>
    <row r="56" spans="1:9" ht="15">
      <c r="A56" s="107" t="s">
        <v>67</v>
      </c>
      <c r="B56" s="84"/>
      <c r="C56" s="84">
        <v>35</v>
      </c>
      <c r="D56" s="85">
        <v>13662</v>
      </c>
      <c r="E56" s="84"/>
      <c r="F56" s="85">
        <v>12895</v>
      </c>
      <c r="G56" s="84"/>
      <c r="H56" s="87"/>
      <c r="I56" s="87"/>
    </row>
    <row r="57" spans="1:7" ht="15">
      <c r="A57" s="103" t="s">
        <v>68</v>
      </c>
      <c r="B57" s="84"/>
      <c r="C57" s="84">
        <v>36</v>
      </c>
      <c r="D57" s="85">
        <v>5456</v>
      </c>
      <c r="E57" s="84"/>
      <c r="F57" s="85">
        <v>7375</v>
      </c>
      <c r="G57" s="84"/>
    </row>
    <row r="58" spans="1:7" ht="15">
      <c r="A58" s="103" t="s">
        <v>69</v>
      </c>
      <c r="B58" s="84"/>
      <c r="C58" s="84">
        <v>37</v>
      </c>
      <c r="D58" s="85">
        <v>8741</v>
      </c>
      <c r="E58" s="84"/>
      <c r="F58" s="85">
        <v>13321</v>
      </c>
      <c r="G58" s="84"/>
    </row>
    <row r="59" spans="1:8" ht="14.25">
      <c r="A59" s="74"/>
      <c r="B59" s="81"/>
      <c r="C59" s="81"/>
      <c r="D59" s="97">
        <f>SUM(D51:D58)</f>
        <v>417262</v>
      </c>
      <c r="E59" s="81"/>
      <c r="F59" s="97">
        <f>SUM(F51:F58)</f>
        <v>397562</v>
      </c>
      <c r="G59" s="81"/>
      <c r="H59" s="104"/>
    </row>
    <row r="60" spans="1:7" ht="7.5" customHeight="1">
      <c r="A60" s="74"/>
      <c r="B60" s="81"/>
      <c r="C60" s="81"/>
      <c r="D60" s="98"/>
      <c r="E60" s="81"/>
      <c r="F60" s="98"/>
      <c r="G60" s="81"/>
    </row>
    <row r="61" spans="1:8" ht="14.25">
      <c r="A61" s="102" t="s">
        <v>70</v>
      </c>
      <c r="B61" s="81"/>
      <c r="C61" s="81"/>
      <c r="D61" s="100">
        <f>D48+D59</f>
        <v>491105</v>
      </c>
      <c r="E61" s="81"/>
      <c r="F61" s="100">
        <f>F48+F59</f>
        <v>477623</v>
      </c>
      <c r="G61" s="81"/>
      <c r="H61" s="104"/>
    </row>
    <row r="62" spans="1:7" ht="6.75" customHeight="1">
      <c r="A62" s="108"/>
      <c r="B62" s="81"/>
      <c r="C62" s="81"/>
      <c r="D62" s="98"/>
      <c r="E62" s="81"/>
      <c r="F62" s="98"/>
      <c r="G62" s="81"/>
    </row>
    <row r="63" spans="1:7" ht="15" thickBot="1">
      <c r="A63" s="74" t="s">
        <v>71</v>
      </c>
      <c r="B63" s="81"/>
      <c r="C63" s="81"/>
      <c r="D63" s="93">
        <f>D61+D38</f>
        <v>998804</v>
      </c>
      <c r="E63" s="81"/>
      <c r="F63" s="93">
        <f>F61+F38</f>
        <v>980733</v>
      </c>
      <c r="G63" s="81"/>
    </row>
    <row r="64" spans="1:7" ht="15.75" thickTop="1">
      <c r="A64" s="83"/>
      <c r="B64" s="84"/>
      <c r="C64" s="109"/>
      <c r="D64" s="162">
        <f>D27-D63</f>
        <v>0</v>
      </c>
      <c r="E64" s="109"/>
      <c r="F64" s="162"/>
      <c r="G64" s="109"/>
    </row>
    <row r="65" spans="1:7" ht="15">
      <c r="A65" s="110" t="str">
        <f>+SCI!A57</f>
        <v>Приложенията на страници от 5 до 105 са неразделна част от консолидирания финансов отчет.</v>
      </c>
      <c r="B65" s="84"/>
      <c r="C65" s="111"/>
      <c r="D65" s="112"/>
      <c r="E65" s="111"/>
      <c r="F65" s="112"/>
      <c r="G65" s="111"/>
    </row>
    <row r="66" spans="1:7" ht="15">
      <c r="A66" s="110"/>
      <c r="B66" s="84"/>
      <c r="C66" s="111"/>
      <c r="D66" s="113"/>
      <c r="E66" s="111"/>
      <c r="F66" s="113"/>
      <c r="G66" s="111"/>
    </row>
    <row r="67" spans="1:7" ht="17.25" customHeight="1">
      <c r="A67" s="64"/>
      <c r="B67" s="64"/>
      <c r="C67" s="64"/>
      <c r="D67" s="114"/>
      <c r="E67" s="64"/>
      <c r="F67" s="114"/>
      <c r="G67" s="64"/>
    </row>
    <row r="68" spans="1:7" ht="8.25" customHeight="1">
      <c r="A68" s="64"/>
      <c r="B68" s="64"/>
      <c r="C68" s="64"/>
      <c r="D68" s="114"/>
      <c r="E68" s="64"/>
      <c r="F68" s="114"/>
      <c r="G68" s="64"/>
    </row>
    <row r="69" spans="1:7" s="22" customFormat="1" ht="15">
      <c r="A69" s="58" t="s">
        <v>38</v>
      </c>
      <c r="B69" s="27"/>
      <c r="C69" s="27"/>
      <c r="D69" s="115"/>
      <c r="E69" s="27"/>
      <c r="F69" s="115"/>
      <c r="G69" s="27"/>
    </row>
    <row r="70" spans="1:7" s="22" customFormat="1" ht="15">
      <c r="A70" s="59" t="s">
        <v>39</v>
      </c>
      <c r="B70" s="27"/>
      <c r="C70" s="27"/>
      <c r="D70" s="115"/>
      <c r="E70" s="27"/>
      <c r="F70" s="115"/>
      <c r="G70" s="27"/>
    </row>
    <row r="71" spans="1:7" s="22" customFormat="1" ht="9" customHeight="1">
      <c r="A71" s="59"/>
      <c r="B71" s="27"/>
      <c r="C71" s="27"/>
      <c r="D71" s="115"/>
      <c r="E71" s="27"/>
      <c r="F71" s="115"/>
      <c r="G71" s="27"/>
    </row>
    <row r="72" spans="1:7" s="22" customFormat="1" ht="7.5" customHeight="1">
      <c r="A72" s="59"/>
      <c r="B72" s="27"/>
      <c r="C72" s="27"/>
      <c r="D72" s="115"/>
      <c r="E72" s="27"/>
      <c r="F72" s="115"/>
      <c r="G72" s="27"/>
    </row>
    <row r="73" spans="1:7" s="22" customFormat="1" ht="15">
      <c r="A73" s="60" t="s">
        <v>5</v>
      </c>
      <c r="B73" s="27"/>
      <c r="C73" s="27"/>
      <c r="D73" s="115"/>
      <c r="E73" s="27"/>
      <c r="F73" s="115"/>
      <c r="G73" s="27"/>
    </row>
    <row r="74" spans="1:7" s="22" customFormat="1" ht="15">
      <c r="A74" s="61" t="s">
        <v>6</v>
      </c>
      <c r="B74" s="27"/>
      <c r="C74" s="27"/>
      <c r="D74" s="115"/>
      <c r="E74" s="27"/>
      <c r="F74" s="115"/>
      <c r="G74" s="27"/>
    </row>
    <row r="75" spans="1:7" s="22" customFormat="1" ht="10.5" customHeight="1">
      <c r="A75" s="62"/>
      <c r="B75" s="27"/>
      <c r="C75" s="27"/>
      <c r="D75" s="115"/>
      <c r="E75" s="27"/>
      <c r="F75" s="115"/>
      <c r="G75" s="27"/>
    </row>
    <row r="76" ht="15">
      <c r="A76" s="63" t="s">
        <v>129</v>
      </c>
    </row>
    <row r="77" ht="15">
      <c r="A77" s="165" t="s">
        <v>130</v>
      </c>
    </row>
    <row r="78" ht="15">
      <c r="A78" s="22"/>
    </row>
    <row r="79" ht="15">
      <c r="A79" s="116"/>
    </row>
    <row r="80" ht="15">
      <c r="A80" s="116"/>
    </row>
    <row r="81" ht="15">
      <c r="A81" s="116"/>
    </row>
  </sheetData>
  <sheetProtection/>
  <mergeCells count="3">
    <mergeCell ref="C4:C5"/>
    <mergeCell ref="F4:F5"/>
    <mergeCell ref="D4:D5"/>
  </mergeCells>
  <printOptions/>
  <pageMargins left="0.7086614173228347" right="0.7086614173228347" top="0.4724409448818898" bottom="0.4724409448818898" header="0.31496062992125984" footer="0.31496062992125984"/>
  <pageSetup fitToHeight="1" fitToWidth="1" horizontalDpi="600" verticalDpi="600" orientation="portrait" paperSize="9" scale="73" r:id="rId1"/>
  <headerFooter alignWithMargins="0">
    <oddFooter>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view="pageBreakPreview" zoomScaleSheetLayoutView="100" zoomScalePageLayoutView="0" workbookViewId="0" topLeftCell="A1">
      <selection activeCell="A22" sqref="A22"/>
    </sheetView>
  </sheetViews>
  <sheetFormatPr defaultColWidth="2.57421875" defaultRowHeight="12.75"/>
  <cols>
    <col min="1" max="1" width="85.140625" style="138" customWidth="1"/>
    <col min="2" max="2" width="13.7109375" style="134" customWidth="1"/>
    <col min="3" max="3" width="13.57421875" style="134" customWidth="1"/>
    <col min="4" max="4" width="2.28125" style="134" customWidth="1"/>
    <col min="5" max="5" width="13.57421875" style="134" customWidth="1"/>
    <col min="6" max="6" width="8.7109375" style="130" bestFit="1" customWidth="1"/>
    <col min="7" max="29" width="11.57421875" style="120" customWidth="1"/>
    <col min="30" max="16384" width="2.57421875" style="120" customWidth="1"/>
  </cols>
  <sheetData>
    <row r="1" spans="1:6" s="117" customFormat="1" ht="15">
      <c r="A1" s="147" t="str">
        <f>'[1]SFP'!A1</f>
        <v>ГРУПА СОФАРМА </v>
      </c>
      <c r="B1" s="173"/>
      <c r="C1" s="173"/>
      <c r="D1" s="173"/>
      <c r="E1" s="173"/>
      <c r="F1" s="174"/>
    </row>
    <row r="2" spans="1:6" s="118" customFormat="1" ht="15">
      <c r="A2" s="148" t="s">
        <v>161</v>
      </c>
      <c r="B2" s="175"/>
      <c r="C2" s="175"/>
      <c r="D2" s="175"/>
      <c r="E2" s="175"/>
      <c r="F2" s="174"/>
    </row>
    <row r="3" spans="1:6" s="118" customFormat="1" ht="15">
      <c r="A3" s="74" t="s">
        <v>189</v>
      </c>
      <c r="B3" s="176"/>
      <c r="C3" s="176"/>
      <c r="D3" s="176"/>
      <c r="E3" s="176"/>
      <c r="F3" s="176"/>
    </row>
    <row r="4" spans="2:6" ht="15.75">
      <c r="B4" s="178" t="s">
        <v>18</v>
      </c>
      <c r="C4" s="177">
        <v>2018</v>
      </c>
      <c r="D4" s="178"/>
      <c r="E4" s="177">
        <v>2017</v>
      </c>
      <c r="F4" s="119"/>
    </row>
    <row r="5" spans="1:6" ht="14.25" customHeight="1">
      <c r="A5" s="179"/>
      <c r="B5" s="121"/>
      <c r="C5" s="180" t="s">
        <v>72</v>
      </c>
      <c r="D5" s="121"/>
      <c r="E5" s="180" t="s">
        <v>72</v>
      </c>
      <c r="F5" s="119"/>
    </row>
    <row r="6" spans="1:6" ht="20.25">
      <c r="A6" s="179"/>
      <c r="B6" s="121"/>
      <c r="C6" s="122"/>
      <c r="D6" s="121"/>
      <c r="E6" s="122"/>
      <c r="F6" s="119"/>
    </row>
    <row r="7" spans="1:6" ht="15">
      <c r="A7" s="181" t="s">
        <v>73</v>
      </c>
      <c r="B7" s="123"/>
      <c r="C7" s="129"/>
      <c r="D7" s="123"/>
      <c r="E7" s="129"/>
      <c r="F7" s="182"/>
    </row>
    <row r="8" spans="1:7" ht="15">
      <c r="A8" s="183" t="s">
        <v>74</v>
      </c>
      <c r="B8" s="172"/>
      <c r="C8" s="144">
        <v>885922</v>
      </c>
      <c r="D8" s="123"/>
      <c r="E8" s="144">
        <v>736851</v>
      </c>
      <c r="F8" s="144"/>
      <c r="G8" s="124"/>
    </row>
    <row r="9" spans="1:7" ht="15">
      <c r="A9" s="183" t="s">
        <v>75</v>
      </c>
      <c r="B9" s="172"/>
      <c r="C9" s="144">
        <v>-847828</v>
      </c>
      <c r="D9" s="123"/>
      <c r="E9" s="144">
        <v>-659440</v>
      </c>
      <c r="F9" s="144"/>
      <c r="G9" s="124"/>
    </row>
    <row r="10" spans="1:7" ht="15">
      <c r="A10" s="183" t="s">
        <v>76</v>
      </c>
      <c r="B10" s="172"/>
      <c r="C10" s="144">
        <v>-81448</v>
      </c>
      <c r="D10" s="123"/>
      <c r="E10" s="144">
        <v>-67575</v>
      </c>
      <c r="F10" s="144"/>
      <c r="G10" s="124"/>
    </row>
    <row r="11" spans="1:7" s="125" customFormat="1" ht="15">
      <c r="A11" s="183" t="s">
        <v>77</v>
      </c>
      <c r="B11" s="172"/>
      <c r="C11" s="144">
        <v>-48284</v>
      </c>
      <c r="D11" s="123"/>
      <c r="E11" s="144">
        <v>-48469</v>
      </c>
      <c r="F11" s="144"/>
      <c r="G11" s="124"/>
    </row>
    <row r="12" spans="1:7" s="125" customFormat="1" ht="15">
      <c r="A12" s="183" t="s">
        <v>78</v>
      </c>
      <c r="B12" s="172"/>
      <c r="C12" s="144">
        <v>7004</v>
      </c>
      <c r="D12" s="123"/>
      <c r="E12" s="144">
        <v>5087</v>
      </c>
      <c r="F12" s="144"/>
      <c r="G12" s="124"/>
    </row>
    <row r="13" spans="1:7" s="125" customFormat="1" ht="15">
      <c r="A13" s="183" t="s">
        <v>151</v>
      </c>
      <c r="B13" s="172"/>
      <c r="C13" s="144">
        <v>-7043</v>
      </c>
      <c r="D13" s="123"/>
      <c r="E13" s="144">
        <v>-4193</v>
      </c>
      <c r="F13" s="144"/>
      <c r="G13" s="124"/>
    </row>
    <row r="14" spans="1:7" s="125" customFormat="1" ht="15">
      <c r="A14" s="183" t="s">
        <v>183</v>
      </c>
      <c r="B14" s="172"/>
      <c r="C14" s="144">
        <v>47</v>
      </c>
      <c r="D14" s="123"/>
      <c r="E14" s="144">
        <v>19</v>
      </c>
      <c r="F14" s="144"/>
      <c r="G14" s="124"/>
    </row>
    <row r="15" spans="1:7" s="125" customFormat="1" ht="15">
      <c r="A15" s="183" t="s">
        <v>79</v>
      </c>
      <c r="B15" s="172"/>
      <c r="C15" s="144">
        <v>-4584</v>
      </c>
      <c r="D15" s="123"/>
      <c r="E15" s="184">
        <v>-4140</v>
      </c>
      <c r="F15" s="144"/>
      <c r="G15" s="124"/>
    </row>
    <row r="16" spans="1:7" s="125" customFormat="1" ht="15">
      <c r="A16" s="183" t="s">
        <v>80</v>
      </c>
      <c r="B16" s="172"/>
      <c r="C16" s="144">
        <v>-942</v>
      </c>
      <c r="D16" s="123"/>
      <c r="E16" s="144">
        <v>-1062</v>
      </c>
      <c r="F16" s="144"/>
      <c r="G16" s="124"/>
    </row>
    <row r="17" spans="1:10" ht="15">
      <c r="A17" s="183" t="s">
        <v>81</v>
      </c>
      <c r="B17" s="172"/>
      <c r="C17" s="144">
        <v>-912</v>
      </c>
      <c r="D17" s="123"/>
      <c r="E17" s="144">
        <v>-2065</v>
      </c>
      <c r="F17" s="144"/>
      <c r="G17" s="124"/>
      <c r="H17" s="185"/>
      <c r="I17" s="185"/>
      <c r="J17" s="185"/>
    </row>
    <row r="18" spans="1:6" s="125" customFormat="1" ht="15">
      <c r="A18" s="181" t="s">
        <v>155</v>
      </c>
      <c r="B18" s="123"/>
      <c r="C18" s="126">
        <f>SUM(C8:C17)</f>
        <v>-98068</v>
      </c>
      <c r="D18" s="123"/>
      <c r="E18" s="126">
        <f>SUM(E8:E17)</f>
        <v>-44987</v>
      </c>
      <c r="F18" s="186"/>
    </row>
    <row r="19" spans="1:6" s="125" customFormat="1" ht="15">
      <c r="A19" s="181"/>
      <c r="B19" s="123"/>
      <c r="C19" s="129"/>
      <c r="D19" s="123"/>
      <c r="E19" s="129"/>
      <c r="F19" s="182"/>
    </row>
    <row r="20" spans="1:6" s="125" customFormat="1" ht="15">
      <c r="A20" s="187" t="s">
        <v>82</v>
      </c>
      <c r="B20" s="123"/>
      <c r="C20" s="129"/>
      <c r="D20" s="123"/>
      <c r="E20" s="129"/>
      <c r="F20" s="182"/>
    </row>
    <row r="21" spans="1:7" ht="15">
      <c r="A21" s="183" t="s">
        <v>83</v>
      </c>
      <c r="B21" s="172"/>
      <c r="C21" s="144">
        <v>-17574</v>
      </c>
      <c r="D21" s="123"/>
      <c r="E21" s="144">
        <v>-10740</v>
      </c>
      <c r="F21" s="186"/>
      <c r="G21" s="124"/>
    </row>
    <row r="22" spans="1:7" ht="15">
      <c r="A22" s="188" t="s">
        <v>84</v>
      </c>
      <c r="B22" s="216"/>
      <c r="C22" s="144">
        <v>199</v>
      </c>
      <c r="D22" s="123"/>
      <c r="E22" s="144">
        <v>886</v>
      </c>
      <c r="F22" s="186"/>
      <c r="G22" s="124"/>
    </row>
    <row r="23" spans="1:7" ht="15">
      <c r="A23" s="183" t="s">
        <v>85</v>
      </c>
      <c r="B23" s="172"/>
      <c r="C23" s="144">
        <v>-2098</v>
      </c>
      <c r="D23" s="123"/>
      <c r="E23" s="144">
        <v>-2038</v>
      </c>
      <c r="F23" s="186"/>
      <c r="G23" s="124"/>
    </row>
    <row r="24" spans="1:7" ht="15" hidden="1">
      <c r="A24" s="305" t="s">
        <v>142</v>
      </c>
      <c r="B24" s="172"/>
      <c r="C24" s="144">
        <v>0</v>
      </c>
      <c r="D24" s="123"/>
      <c r="E24" s="144">
        <f>'[2]CF 2016'!$CC$32-15</f>
        <v>0</v>
      </c>
      <c r="F24" s="186"/>
      <c r="G24" s="124"/>
    </row>
    <row r="25" spans="1:7" ht="15">
      <c r="A25" s="305" t="s">
        <v>184</v>
      </c>
      <c r="B25" s="172"/>
      <c r="C25" s="144">
        <v>0</v>
      </c>
      <c r="D25" s="123"/>
      <c r="E25" s="144">
        <v>29</v>
      </c>
      <c r="F25" s="186"/>
      <c r="G25" s="124"/>
    </row>
    <row r="26" spans="1:7" ht="15">
      <c r="A26" s="183" t="s">
        <v>86</v>
      </c>
      <c r="B26" s="172"/>
      <c r="C26" s="144">
        <v>-1866</v>
      </c>
      <c r="D26" s="123"/>
      <c r="E26" s="144">
        <v>-314</v>
      </c>
      <c r="F26" s="186"/>
      <c r="G26" s="124"/>
    </row>
    <row r="27" spans="1:7" ht="15">
      <c r="A27" s="183" t="s">
        <v>87</v>
      </c>
      <c r="B27" s="172"/>
      <c r="C27" s="144">
        <v>818</v>
      </c>
      <c r="D27" s="123"/>
      <c r="E27" s="144">
        <v>493</v>
      </c>
      <c r="F27" s="186"/>
      <c r="G27" s="124"/>
    </row>
    <row r="28" spans="1:7" ht="15">
      <c r="A28" s="183" t="s">
        <v>187</v>
      </c>
      <c r="B28" s="172"/>
      <c r="C28" s="144">
        <v>23</v>
      </c>
      <c r="D28" s="123"/>
      <c r="E28" s="144">
        <v>97</v>
      </c>
      <c r="F28" s="186"/>
      <c r="G28" s="124"/>
    </row>
    <row r="29" spans="1:7" ht="15">
      <c r="A29" s="183" t="s">
        <v>186</v>
      </c>
      <c r="B29" s="172"/>
      <c r="C29" s="144">
        <v>-1212</v>
      </c>
      <c r="D29" s="123"/>
      <c r="E29" s="144">
        <f>-26460-5061</f>
        <v>-31521</v>
      </c>
      <c r="F29" s="186"/>
      <c r="G29" s="124"/>
    </row>
    <row r="30" spans="1:7" ht="15">
      <c r="A30" s="183" t="s">
        <v>138</v>
      </c>
      <c r="B30" s="189"/>
      <c r="C30" s="184">
        <f>-197</f>
        <v>-197</v>
      </c>
      <c r="D30" s="189"/>
      <c r="E30" s="144">
        <v>-1928</v>
      </c>
      <c r="F30" s="186"/>
      <c r="G30" s="124"/>
    </row>
    <row r="31" spans="1:7" ht="15">
      <c r="A31" s="183" t="s">
        <v>185</v>
      </c>
      <c r="B31" s="189"/>
      <c r="C31" s="184">
        <v>7</v>
      </c>
      <c r="D31" s="189"/>
      <c r="E31" s="144">
        <v>3495</v>
      </c>
      <c r="F31" s="186"/>
      <c r="G31" s="124"/>
    </row>
    <row r="32" spans="1:7" ht="15">
      <c r="A32" s="183" t="s">
        <v>153</v>
      </c>
      <c r="B32" s="189"/>
      <c r="C32" s="184">
        <v>-1000</v>
      </c>
      <c r="D32" s="189"/>
      <c r="E32" s="144">
        <v>-5446</v>
      </c>
      <c r="F32" s="186"/>
      <c r="G32" s="124"/>
    </row>
    <row r="33" spans="1:7" ht="15">
      <c r="A33" s="188" t="s">
        <v>117</v>
      </c>
      <c r="B33" s="172"/>
      <c r="C33" s="144">
        <v>-27186</v>
      </c>
      <c r="D33" s="123"/>
      <c r="E33" s="144">
        <v>-80034</v>
      </c>
      <c r="F33" s="186"/>
      <c r="G33" s="124"/>
    </row>
    <row r="34" spans="1:7" ht="15">
      <c r="A34" s="183" t="s">
        <v>118</v>
      </c>
      <c r="B34" s="172"/>
      <c r="C34" s="144">
        <v>21057</v>
      </c>
      <c r="D34" s="123"/>
      <c r="E34" s="144">
        <v>76487</v>
      </c>
      <c r="F34" s="186"/>
      <c r="G34" s="124"/>
    </row>
    <row r="35" spans="1:7" ht="15">
      <c r="A35" s="188" t="s">
        <v>119</v>
      </c>
      <c r="B35" s="172"/>
      <c r="C35" s="144">
        <v>-2212</v>
      </c>
      <c r="D35" s="123"/>
      <c r="E35" s="144">
        <v>-1621</v>
      </c>
      <c r="F35" s="186"/>
      <c r="G35" s="124"/>
    </row>
    <row r="36" spans="1:7" ht="15">
      <c r="A36" s="183" t="s">
        <v>120</v>
      </c>
      <c r="B36" s="172"/>
      <c r="C36" s="170">
        <v>382</v>
      </c>
      <c r="D36" s="123"/>
      <c r="E36" s="315">
        <v>135</v>
      </c>
      <c r="F36" s="186"/>
      <c r="G36" s="124"/>
    </row>
    <row r="37" spans="1:7" ht="15">
      <c r="A37" s="183" t="s">
        <v>121</v>
      </c>
      <c r="B37" s="172"/>
      <c r="C37" s="144">
        <v>749</v>
      </c>
      <c r="D37" s="123"/>
      <c r="E37" s="144">
        <v>673</v>
      </c>
      <c r="F37" s="186"/>
      <c r="G37" s="124"/>
    </row>
    <row r="38" spans="1:7" ht="15">
      <c r="A38" s="305" t="s">
        <v>81</v>
      </c>
      <c r="B38" s="172"/>
      <c r="C38" s="144">
        <v>-54</v>
      </c>
      <c r="D38" s="123"/>
      <c r="E38" s="144">
        <v>-53</v>
      </c>
      <c r="F38" s="186"/>
      <c r="G38" s="124"/>
    </row>
    <row r="39" spans="1:6" ht="15">
      <c r="A39" s="181" t="s">
        <v>164</v>
      </c>
      <c r="B39" s="190"/>
      <c r="C39" s="126">
        <f>SUM(C21:C38)</f>
        <v>-30164</v>
      </c>
      <c r="D39" s="123"/>
      <c r="E39" s="126">
        <f>SUM(E21:E38)</f>
        <v>-51400</v>
      </c>
      <c r="F39" s="191"/>
    </row>
    <row r="40" spans="1:6" ht="15">
      <c r="A40" s="183"/>
      <c r="B40" s="123"/>
      <c r="C40" s="129"/>
      <c r="D40" s="123"/>
      <c r="E40" s="129"/>
      <c r="F40" s="182"/>
    </row>
    <row r="41" spans="1:6" ht="15">
      <c r="A41" s="187" t="s">
        <v>88</v>
      </c>
      <c r="B41" s="123"/>
      <c r="C41" s="192"/>
      <c r="D41" s="123"/>
      <c r="E41" s="192"/>
      <c r="F41" s="191"/>
    </row>
    <row r="42" spans="1:7" ht="15">
      <c r="A42" s="193" t="s">
        <v>168</v>
      </c>
      <c r="B42" s="172"/>
      <c r="C42" s="144">
        <v>53917</v>
      </c>
      <c r="D42" s="123"/>
      <c r="E42" s="144">
        <v>16082</v>
      </c>
      <c r="F42" s="186"/>
      <c r="G42" s="124"/>
    </row>
    <row r="43" spans="1:7" ht="15">
      <c r="A43" s="193" t="s">
        <v>169</v>
      </c>
      <c r="B43" s="172"/>
      <c r="C43" s="144">
        <v>-16087</v>
      </c>
      <c r="D43" s="123"/>
      <c r="E43" s="144">
        <v>-11426</v>
      </c>
      <c r="F43" s="186"/>
      <c r="G43" s="124"/>
    </row>
    <row r="44" spans="1:7" ht="15">
      <c r="A44" s="193" t="s">
        <v>124</v>
      </c>
      <c r="B44" s="172"/>
      <c r="C44" s="144">
        <v>5177</v>
      </c>
      <c r="D44" s="123"/>
      <c r="E44" s="144">
        <v>23660</v>
      </c>
      <c r="F44" s="186"/>
      <c r="G44" s="124"/>
    </row>
    <row r="45" spans="1:7" ht="15">
      <c r="A45" s="193" t="s">
        <v>125</v>
      </c>
      <c r="B45" s="172"/>
      <c r="C45" s="144">
        <v>-10782</v>
      </c>
      <c r="D45" s="123"/>
      <c r="E45" s="144">
        <v>-9061</v>
      </c>
      <c r="F45" s="186"/>
      <c r="G45" s="124"/>
    </row>
    <row r="46" spans="1:7" ht="15">
      <c r="A46" s="193" t="s">
        <v>195</v>
      </c>
      <c r="B46" s="172"/>
      <c r="C46" s="144">
        <v>65</v>
      </c>
      <c r="D46" s="123"/>
      <c r="E46" s="144">
        <v>129</v>
      </c>
      <c r="F46" s="186"/>
      <c r="G46" s="124"/>
    </row>
    <row r="47" spans="1:7" ht="15">
      <c r="A47" s="183" t="s">
        <v>143</v>
      </c>
      <c r="B47" s="123"/>
      <c r="C47" s="144">
        <v>-187</v>
      </c>
      <c r="D47" s="123"/>
      <c r="E47" s="144">
        <v>-425</v>
      </c>
      <c r="F47" s="186"/>
      <c r="G47" s="124"/>
    </row>
    <row r="48" spans="1:7" ht="15">
      <c r="A48" s="183" t="s">
        <v>157</v>
      </c>
      <c r="B48" s="123"/>
      <c r="C48" s="144">
        <v>114164</v>
      </c>
      <c r="D48" s="123"/>
      <c r="E48" s="144">
        <v>97859</v>
      </c>
      <c r="F48" s="186"/>
      <c r="G48" s="124"/>
    </row>
    <row r="49" spans="1:7" ht="15">
      <c r="A49" s="322" t="s">
        <v>144</v>
      </c>
      <c r="B49" s="172"/>
      <c r="C49" s="144">
        <v>-219</v>
      </c>
      <c r="D49" s="123"/>
      <c r="E49" s="144">
        <v>-264</v>
      </c>
      <c r="F49" s="186"/>
      <c r="G49" s="124"/>
    </row>
    <row r="50" spans="1:7" ht="16.5" customHeight="1">
      <c r="A50" s="183" t="s">
        <v>90</v>
      </c>
      <c r="B50" s="172"/>
      <c r="C50" s="184">
        <v>-896</v>
      </c>
      <c r="D50" s="123"/>
      <c r="E50" s="184">
        <v>-1786</v>
      </c>
      <c r="F50" s="186"/>
      <c r="G50" s="124"/>
    </row>
    <row r="51" spans="1:7" s="125" customFormat="1" ht="15">
      <c r="A51" s="183" t="s">
        <v>92</v>
      </c>
      <c r="B51" s="172"/>
      <c r="C51" s="144">
        <v>-1027</v>
      </c>
      <c r="D51" s="123"/>
      <c r="E51" s="144">
        <v>-1257</v>
      </c>
      <c r="F51" s="186"/>
      <c r="G51" s="124"/>
    </row>
    <row r="52" spans="1:7" s="125" customFormat="1" ht="15">
      <c r="A52" s="323" t="s">
        <v>167</v>
      </c>
      <c r="B52" s="172"/>
      <c r="C52" s="144">
        <v>209</v>
      </c>
      <c r="D52" s="123"/>
      <c r="E52" s="144">
        <v>347</v>
      </c>
      <c r="F52" s="186"/>
      <c r="G52" s="124"/>
    </row>
    <row r="53" spans="1:7" ht="15">
      <c r="A53" s="183" t="s">
        <v>89</v>
      </c>
      <c r="B53" s="172"/>
      <c r="C53" s="144">
        <v>-641</v>
      </c>
      <c r="D53" s="123"/>
      <c r="E53" s="144">
        <v>-439</v>
      </c>
      <c r="F53" s="186"/>
      <c r="G53" s="124"/>
    </row>
    <row r="54" spans="1:7" ht="15">
      <c r="A54" s="183" t="s">
        <v>196</v>
      </c>
      <c r="B54" s="172"/>
      <c r="C54" s="144">
        <v>0</v>
      </c>
      <c r="D54" s="123"/>
      <c r="E54" s="144">
        <v>1887</v>
      </c>
      <c r="F54" s="186"/>
      <c r="G54" s="124"/>
    </row>
    <row r="55" spans="1:7" ht="15">
      <c r="A55" s="194" t="s">
        <v>91</v>
      </c>
      <c r="B55" s="172"/>
      <c r="C55" s="144">
        <v>-16447</v>
      </c>
      <c r="D55" s="123"/>
      <c r="E55" s="144">
        <v>-15773</v>
      </c>
      <c r="F55" s="186"/>
      <c r="G55" s="124"/>
    </row>
    <row r="56" spans="1:11" ht="15">
      <c r="A56" s="195" t="s">
        <v>156</v>
      </c>
      <c r="B56" s="123"/>
      <c r="C56" s="126">
        <f>SUM(C42:C55)</f>
        <v>127246</v>
      </c>
      <c r="D56" s="123"/>
      <c r="E56" s="126">
        <f>SUM(E42:E55)</f>
        <v>99533</v>
      </c>
      <c r="F56" s="196"/>
      <c r="I56" s="124"/>
      <c r="K56" s="124"/>
    </row>
    <row r="57" spans="1:11" ht="7.5" customHeight="1">
      <c r="A57" s="195"/>
      <c r="B57" s="123"/>
      <c r="C57" s="155"/>
      <c r="D57" s="123"/>
      <c r="E57" s="155"/>
      <c r="F57" s="196"/>
      <c r="I57" s="124"/>
      <c r="K57" s="124"/>
    </row>
    <row r="58" spans="1:11" s="125" customFormat="1" ht="27.75" customHeight="1">
      <c r="A58" s="324" t="s">
        <v>163</v>
      </c>
      <c r="B58" s="123"/>
      <c r="C58" s="127">
        <f>C18+C39+C56</f>
        <v>-986</v>
      </c>
      <c r="D58" s="123"/>
      <c r="E58" s="127">
        <f>E18+E39+E56</f>
        <v>3146</v>
      </c>
      <c r="F58" s="196"/>
      <c r="G58" s="197"/>
      <c r="I58" s="124"/>
      <c r="K58" s="124"/>
    </row>
    <row r="59" spans="1:11" s="125" customFormat="1" ht="9.75" customHeight="1">
      <c r="A59" s="194"/>
      <c r="B59" s="123"/>
      <c r="C59" s="129"/>
      <c r="D59" s="123"/>
      <c r="E59" s="129"/>
      <c r="F59" s="196"/>
      <c r="I59" s="124"/>
      <c r="K59" s="124"/>
    </row>
    <row r="60" spans="1:11" ht="15">
      <c r="A60" s="194" t="s">
        <v>93</v>
      </c>
      <c r="B60" s="123"/>
      <c r="C60" s="144">
        <v>22614</v>
      </c>
      <c r="D60" s="123"/>
      <c r="E60" s="144">
        <v>22339</v>
      </c>
      <c r="F60" s="196"/>
      <c r="I60" s="124"/>
      <c r="K60" s="124"/>
    </row>
    <row r="61" spans="1:11" ht="9" customHeight="1">
      <c r="A61" s="194"/>
      <c r="B61" s="123"/>
      <c r="C61" s="198"/>
      <c r="D61" s="123"/>
      <c r="E61" s="198"/>
      <c r="F61" s="196"/>
      <c r="I61" s="124"/>
      <c r="K61" s="124"/>
    </row>
    <row r="62" spans="1:11" ht="15.75" thickBot="1">
      <c r="A62" s="312" t="s">
        <v>197</v>
      </c>
      <c r="B62" s="123">
        <f>+SFP!C24</f>
        <v>25</v>
      </c>
      <c r="C62" s="128">
        <f>C60+C58</f>
        <v>21628</v>
      </c>
      <c r="D62" s="123"/>
      <c r="E62" s="128">
        <f>E60+E58</f>
        <v>25485</v>
      </c>
      <c r="F62" s="196"/>
      <c r="I62" s="124"/>
      <c r="K62" s="124"/>
    </row>
    <row r="63" spans="1:5" ht="16.5" thickTop="1">
      <c r="A63" s="171"/>
      <c r="B63" s="123"/>
      <c r="C63" s="207"/>
      <c r="D63" s="123"/>
      <c r="E63" s="207"/>
    </row>
    <row r="64" spans="1:5" ht="15">
      <c r="A64" s="325" t="str">
        <f>+SCI!A57</f>
        <v>Приложенията на страници от 5 до 105 са неразделна част от консолидирания финансов отчет.</v>
      </c>
      <c r="B64" s="123"/>
      <c r="C64" s="172"/>
      <c r="D64" s="123"/>
      <c r="E64" s="123"/>
    </row>
    <row r="65" spans="1:5" ht="15">
      <c r="A65" s="199"/>
      <c r="B65" s="123"/>
      <c r="C65" s="172"/>
      <c r="D65" s="123"/>
      <c r="E65" s="123"/>
    </row>
    <row r="66" spans="1:5" ht="15">
      <c r="A66" s="199"/>
      <c r="B66" s="123"/>
      <c r="C66" s="172"/>
      <c r="D66" s="123"/>
      <c r="E66" s="123"/>
    </row>
    <row r="67" spans="1:5" ht="15">
      <c r="A67" s="200" t="s">
        <v>4</v>
      </c>
      <c r="B67" s="131"/>
      <c r="C67" s="131"/>
      <c r="D67" s="131"/>
      <c r="E67" s="131"/>
    </row>
    <row r="68" spans="1:5" ht="15">
      <c r="A68" s="136" t="s">
        <v>94</v>
      </c>
      <c r="B68" s="131"/>
      <c r="C68" s="131"/>
      <c r="D68" s="131"/>
      <c r="E68" s="131"/>
    </row>
    <row r="69" spans="1:5" ht="15">
      <c r="A69" s="201"/>
      <c r="B69" s="131"/>
      <c r="C69" s="131"/>
      <c r="D69" s="131"/>
      <c r="E69" s="131"/>
    </row>
    <row r="70" spans="1:5" ht="15">
      <c r="A70" s="132" t="s">
        <v>5</v>
      </c>
      <c r="B70" s="131"/>
      <c r="C70" s="131"/>
      <c r="D70" s="131"/>
      <c r="E70" s="131"/>
    </row>
    <row r="71" spans="1:5" ht="15">
      <c r="A71" s="133" t="s">
        <v>6</v>
      </c>
      <c r="B71" s="131"/>
      <c r="C71" s="131"/>
      <c r="D71" s="131"/>
      <c r="E71" s="131"/>
    </row>
    <row r="72" spans="1:5" ht="15">
      <c r="A72" s="202"/>
      <c r="B72" s="131"/>
      <c r="C72" s="131"/>
      <c r="D72" s="131"/>
      <c r="E72" s="131"/>
    </row>
    <row r="73" spans="1:6" ht="15">
      <c r="A73" s="203" t="s">
        <v>129</v>
      </c>
      <c r="B73" s="204"/>
      <c r="C73" s="204"/>
      <c r="D73" s="204"/>
      <c r="E73" s="204"/>
      <c r="F73" s="205"/>
    </row>
    <row r="74" ht="15">
      <c r="A74" s="206" t="s">
        <v>130</v>
      </c>
    </row>
    <row r="75" ht="15">
      <c r="A75" s="185"/>
    </row>
    <row r="76" ht="15">
      <c r="A76" s="135"/>
    </row>
    <row r="77" ht="15">
      <c r="A77" s="136"/>
    </row>
    <row r="78" ht="15">
      <c r="A78" s="137"/>
    </row>
    <row r="79" ht="15">
      <c r="A79" s="137"/>
    </row>
  </sheetData>
  <sheetProtection/>
  <printOptions/>
  <pageMargins left="0.7086614173228347" right="0.7086614173228347" top="0.35433070866141736" bottom="0.4330708661417323" header="0.2755905511811024" footer="0.31496062992125984"/>
  <pageSetup blackAndWhite="1" firstPageNumber="3" useFirstPageNumber="1" fitToHeight="1" fitToWidth="1" horizontalDpi="600" verticalDpi="600" orientation="portrait" paperSize="9" scale="69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3"/>
  <sheetViews>
    <sheetView view="pageBreakPreview" zoomScale="70" zoomScaleNormal="55" zoomScaleSheetLayoutView="70" zoomScalePageLayoutView="0" workbookViewId="0" topLeftCell="A37">
      <selection activeCell="I70" sqref="I70"/>
    </sheetView>
  </sheetViews>
  <sheetFormatPr defaultColWidth="9.140625" defaultRowHeight="12.75"/>
  <cols>
    <col min="1" max="1" width="88.7109375" style="246" customWidth="1"/>
    <col min="2" max="2" width="11.57421875" style="225" customWidth="1"/>
    <col min="3" max="3" width="13.8515625" style="225" customWidth="1"/>
    <col min="4" max="4" width="0.9921875" style="225" customWidth="1"/>
    <col min="5" max="5" width="13.421875" style="225" customWidth="1"/>
    <col min="6" max="6" width="0.85546875" style="225" customWidth="1"/>
    <col min="7" max="7" width="13.57421875" style="225" customWidth="1"/>
    <col min="8" max="8" width="0.9921875" style="225" customWidth="1"/>
    <col min="9" max="9" width="15.8515625" style="225" customWidth="1"/>
    <col min="10" max="10" width="0.9921875" style="225" customWidth="1"/>
    <col min="11" max="11" width="17.57421875" style="225" customWidth="1"/>
    <col min="12" max="12" width="0.5625" style="225" customWidth="1"/>
    <col min="13" max="13" width="20.28125" style="225" customWidth="1"/>
    <col min="14" max="14" width="0.85546875" style="225" customWidth="1"/>
    <col min="15" max="15" width="19.7109375" style="225" customWidth="1"/>
    <col min="16" max="16" width="1.421875" style="225" customWidth="1"/>
    <col min="17" max="17" width="13.7109375" style="225" customWidth="1"/>
    <col min="18" max="18" width="2.421875" style="225" customWidth="1"/>
    <col min="19" max="19" width="20.421875" style="249" customWidth="1"/>
    <col min="20" max="20" width="1.421875" style="225" customWidth="1"/>
    <col min="21" max="21" width="18.8515625" style="225" customWidth="1"/>
    <col min="22" max="22" width="11.7109375" style="139" bestFit="1" customWidth="1"/>
    <col min="23" max="23" width="10.8515625" style="139" customWidth="1"/>
    <col min="24" max="25" width="9.8515625" style="139" bestFit="1" customWidth="1"/>
    <col min="26" max="16384" width="9.140625" style="139" customWidth="1"/>
  </cols>
  <sheetData>
    <row r="1" spans="1:21" ht="18" customHeight="1">
      <c r="A1" s="226" t="str">
        <f>'[1]SFP'!A1</f>
        <v>ГРУПА СОФАРМА 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47"/>
      <c r="S1" s="248"/>
      <c r="T1" s="247"/>
      <c r="U1" s="247"/>
    </row>
    <row r="2" spans="1:17" ht="18" customHeight="1">
      <c r="A2" s="350" t="s">
        <v>162</v>
      </c>
      <c r="B2" s="350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</row>
    <row r="3" spans="1:21" ht="18" customHeight="1">
      <c r="A3" s="74" t="s">
        <v>189</v>
      </c>
      <c r="B3" s="219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U3" s="251"/>
    </row>
    <row r="4" spans="1:21" ht="43.5" customHeight="1">
      <c r="A4" s="227"/>
      <c r="B4" s="252"/>
      <c r="C4" s="352" t="s">
        <v>95</v>
      </c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252"/>
      <c r="S4" s="253" t="s">
        <v>37</v>
      </c>
      <c r="T4" s="252"/>
      <c r="U4" s="253" t="s">
        <v>96</v>
      </c>
    </row>
    <row r="5" spans="1:21" s="140" customFormat="1" ht="28.5" customHeight="1">
      <c r="A5" s="353"/>
      <c r="B5" s="295" t="s">
        <v>18</v>
      </c>
      <c r="C5" s="348" t="s">
        <v>97</v>
      </c>
      <c r="D5" s="296"/>
      <c r="E5" s="348" t="s">
        <v>89</v>
      </c>
      <c r="F5" s="296"/>
      <c r="G5" s="348" t="s">
        <v>98</v>
      </c>
      <c r="H5" s="296"/>
      <c r="I5" s="348" t="s">
        <v>99</v>
      </c>
      <c r="J5" s="308"/>
      <c r="K5" s="348" t="s">
        <v>100</v>
      </c>
      <c r="L5" s="308"/>
      <c r="M5" s="348" t="s">
        <v>112</v>
      </c>
      <c r="N5" s="296"/>
      <c r="O5" s="348" t="s">
        <v>134</v>
      </c>
      <c r="P5" s="296"/>
      <c r="Q5" s="348" t="s">
        <v>101</v>
      </c>
      <c r="R5" s="297"/>
      <c r="S5" s="298"/>
      <c r="T5" s="297"/>
      <c r="U5" s="297"/>
    </row>
    <row r="6" spans="1:21" s="141" customFormat="1" ht="52.5" customHeight="1">
      <c r="A6" s="354"/>
      <c r="B6" s="299"/>
      <c r="C6" s="349"/>
      <c r="D6" s="300"/>
      <c r="E6" s="349"/>
      <c r="F6" s="300"/>
      <c r="G6" s="349"/>
      <c r="H6" s="300"/>
      <c r="I6" s="349"/>
      <c r="J6" s="309"/>
      <c r="K6" s="349"/>
      <c r="L6" s="309"/>
      <c r="M6" s="349"/>
      <c r="N6" s="300"/>
      <c r="O6" s="349"/>
      <c r="P6" s="300"/>
      <c r="Q6" s="349"/>
      <c r="R6" s="299"/>
      <c r="S6" s="301"/>
      <c r="T6" s="302"/>
      <c r="U6" s="302"/>
    </row>
    <row r="7" spans="1:21" s="142" customFormat="1" ht="16.5">
      <c r="A7" s="228"/>
      <c r="B7" s="220"/>
      <c r="C7" s="256" t="s">
        <v>72</v>
      </c>
      <c r="D7" s="256"/>
      <c r="E7" s="256" t="s">
        <v>72</v>
      </c>
      <c r="F7" s="256"/>
      <c r="G7" s="256" t="s">
        <v>72</v>
      </c>
      <c r="H7" s="256"/>
      <c r="I7" s="256" t="s">
        <v>72</v>
      </c>
      <c r="J7" s="256"/>
      <c r="K7" s="256" t="s">
        <v>72</v>
      </c>
      <c r="L7" s="256"/>
      <c r="M7" s="256" t="s">
        <v>72</v>
      </c>
      <c r="N7" s="256"/>
      <c r="O7" s="256" t="s">
        <v>72</v>
      </c>
      <c r="P7" s="256"/>
      <c r="Q7" s="256" t="s">
        <v>72</v>
      </c>
      <c r="R7" s="257"/>
      <c r="S7" s="258" t="s">
        <v>72</v>
      </c>
      <c r="T7" s="256"/>
      <c r="U7" s="256" t="s">
        <v>72</v>
      </c>
    </row>
    <row r="8" spans="1:21" s="141" customFormat="1" ht="12" customHeight="1">
      <c r="A8" s="310"/>
      <c r="B8" s="221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23"/>
      <c r="P8" s="256"/>
      <c r="Q8" s="256"/>
      <c r="R8" s="254"/>
      <c r="S8" s="255"/>
      <c r="T8" s="254"/>
      <c r="U8" s="254"/>
    </row>
    <row r="9" spans="1:21" s="143" customFormat="1" ht="3.75" customHeight="1">
      <c r="A9" s="229"/>
      <c r="B9" s="259"/>
      <c r="C9" s="260"/>
      <c r="D9" s="261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2"/>
      <c r="S9" s="263"/>
      <c r="T9" s="259"/>
      <c r="U9" s="264"/>
    </row>
    <row r="10" spans="1:22" s="143" customFormat="1" ht="17.25" thickBot="1">
      <c r="A10" s="230" t="s">
        <v>179</v>
      </c>
      <c r="B10" s="252">
        <f>+SFP!C38</f>
        <v>26</v>
      </c>
      <c r="C10" s="271">
        <v>134798</v>
      </c>
      <c r="D10" s="265"/>
      <c r="E10" s="271">
        <v>-19501</v>
      </c>
      <c r="F10" s="265"/>
      <c r="G10" s="271">
        <v>47841</v>
      </c>
      <c r="H10" s="265"/>
      <c r="I10" s="271">
        <v>32277</v>
      </c>
      <c r="J10" s="266"/>
      <c r="K10" s="271">
        <v>2808</v>
      </c>
      <c r="L10" s="266"/>
      <c r="M10" s="271">
        <v>-717</v>
      </c>
      <c r="N10" s="265"/>
      <c r="O10" s="271">
        <v>259984</v>
      </c>
      <c r="P10" s="265"/>
      <c r="Q10" s="271">
        <f>C10+E10+G10+I10+K10+M10+O10</f>
        <v>457490</v>
      </c>
      <c r="R10" s="267"/>
      <c r="S10" s="271">
        <v>33733</v>
      </c>
      <c r="T10" s="268"/>
      <c r="U10" s="271">
        <f>Q10+S10</f>
        <v>491223</v>
      </c>
      <c r="V10" s="146"/>
    </row>
    <row r="11" spans="1:21" s="143" customFormat="1" ht="8.25" customHeight="1" thickTop="1">
      <c r="A11" s="230"/>
      <c r="B11" s="252"/>
      <c r="C11" s="266"/>
      <c r="D11" s="265"/>
      <c r="E11" s="265"/>
      <c r="F11" s="265"/>
      <c r="G11" s="266"/>
      <c r="H11" s="265"/>
      <c r="I11" s="266"/>
      <c r="J11" s="266"/>
      <c r="K11" s="266"/>
      <c r="L11" s="266"/>
      <c r="M11" s="266"/>
      <c r="N11" s="265"/>
      <c r="O11" s="266"/>
      <c r="P11" s="265"/>
      <c r="Q11" s="266"/>
      <c r="R11" s="267"/>
      <c r="S11" s="267"/>
      <c r="T11" s="268"/>
      <c r="U11" s="272"/>
    </row>
    <row r="12" spans="1:21" s="143" customFormat="1" ht="17.25">
      <c r="A12" s="232" t="s">
        <v>146</v>
      </c>
      <c r="B12" s="252"/>
      <c r="C12" s="266"/>
      <c r="D12" s="265"/>
      <c r="E12" s="265"/>
      <c r="F12" s="265"/>
      <c r="G12" s="266"/>
      <c r="H12" s="265"/>
      <c r="I12" s="266"/>
      <c r="J12" s="266"/>
      <c r="K12" s="266"/>
      <c r="L12" s="266"/>
      <c r="M12" s="266"/>
      <c r="N12" s="265"/>
      <c r="O12" s="266"/>
      <c r="P12" s="265"/>
      <c r="Q12" s="266"/>
      <c r="R12" s="267"/>
      <c r="S12" s="267"/>
      <c r="T12" s="268"/>
      <c r="U12" s="272"/>
    </row>
    <row r="13" spans="1:21" s="143" customFormat="1" ht="16.5">
      <c r="A13" s="233" t="s">
        <v>158</v>
      </c>
      <c r="B13" s="252"/>
      <c r="C13" s="270">
        <v>0</v>
      </c>
      <c r="D13" s="270"/>
      <c r="E13" s="270">
        <v>960</v>
      </c>
      <c r="F13" s="270"/>
      <c r="G13" s="270">
        <v>0</v>
      </c>
      <c r="H13" s="270"/>
      <c r="I13" s="270">
        <v>0</v>
      </c>
      <c r="J13" s="270"/>
      <c r="K13" s="270">
        <v>0</v>
      </c>
      <c r="L13" s="270"/>
      <c r="M13" s="270">
        <v>0</v>
      </c>
      <c r="N13" s="270"/>
      <c r="O13" s="270">
        <v>480</v>
      </c>
      <c r="P13" s="270"/>
      <c r="Q13" s="270">
        <f>SUM(C13:P13)</f>
        <v>1440</v>
      </c>
      <c r="R13" s="272"/>
      <c r="S13" s="270">
        <v>0</v>
      </c>
      <c r="T13" s="272"/>
      <c r="U13" s="273">
        <f>SUM(Q13:T13)</f>
        <v>1440</v>
      </c>
    </row>
    <row r="14" spans="1:21" s="143" customFormat="1" ht="8.25" customHeight="1">
      <c r="A14" s="233"/>
      <c r="B14" s="252"/>
      <c r="C14" s="266"/>
      <c r="D14" s="265"/>
      <c r="E14" s="265"/>
      <c r="F14" s="265"/>
      <c r="G14" s="266"/>
      <c r="H14" s="265"/>
      <c r="I14" s="266"/>
      <c r="J14" s="266"/>
      <c r="K14" s="266"/>
      <c r="L14" s="266"/>
      <c r="M14" s="266"/>
      <c r="N14" s="265"/>
      <c r="O14" s="266"/>
      <c r="P14" s="265"/>
      <c r="Q14" s="266"/>
      <c r="R14" s="267"/>
      <c r="S14" s="267"/>
      <c r="T14" s="268"/>
      <c r="U14" s="273">
        <f>SUM(Q14:T14)</f>
        <v>0</v>
      </c>
    </row>
    <row r="15" spans="1:21" s="143" customFormat="1" ht="18" customHeight="1">
      <c r="A15" s="334" t="s">
        <v>154</v>
      </c>
      <c r="B15" s="252"/>
      <c r="C15" s="266"/>
      <c r="D15" s="265"/>
      <c r="E15" s="265">
        <v>602</v>
      </c>
      <c r="F15" s="265"/>
      <c r="G15" s="266"/>
      <c r="H15" s="265"/>
      <c r="I15" s="266"/>
      <c r="J15" s="266"/>
      <c r="K15" s="266"/>
      <c r="L15" s="266"/>
      <c r="M15" s="266"/>
      <c r="N15" s="265"/>
      <c r="O15" s="265">
        <v>662</v>
      </c>
      <c r="P15" s="265"/>
      <c r="Q15" s="270">
        <f>SUM(C15:P15)</f>
        <v>1264</v>
      </c>
      <c r="R15" s="267"/>
      <c r="S15" s="281">
        <v>-241</v>
      </c>
      <c r="T15" s="268"/>
      <c r="U15" s="273">
        <f>SUM(Q15:T15)</f>
        <v>1023</v>
      </c>
    </row>
    <row r="16" spans="1:21" s="143" customFormat="1" ht="8.25" customHeight="1">
      <c r="A16" s="233"/>
      <c r="B16" s="252"/>
      <c r="C16" s="266"/>
      <c r="D16" s="265"/>
      <c r="E16" s="265"/>
      <c r="F16" s="265"/>
      <c r="G16" s="266"/>
      <c r="H16" s="265"/>
      <c r="I16" s="266"/>
      <c r="J16" s="266"/>
      <c r="K16" s="266"/>
      <c r="L16" s="266"/>
      <c r="M16" s="266"/>
      <c r="N16" s="265"/>
      <c r="O16" s="266"/>
      <c r="P16" s="265"/>
      <c r="Q16" s="266"/>
      <c r="R16" s="267"/>
      <c r="S16" s="267"/>
      <c r="T16" s="268"/>
      <c r="U16" s="273"/>
    </row>
    <row r="17" spans="1:21" s="143" customFormat="1" ht="16.5">
      <c r="A17" s="231" t="s">
        <v>102</v>
      </c>
      <c r="B17" s="252"/>
      <c r="C17" s="276">
        <f>C18+C19</f>
        <v>0</v>
      </c>
      <c r="D17" s="275"/>
      <c r="E17" s="276">
        <f>E18+E19</f>
        <v>0</v>
      </c>
      <c r="F17" s="270"/>
      <c r="G17" s="276">
        <f>G18+G19</f>
        <v>3825</v>
      </c>
      <c r="H17" s="276">
        <f aca="true" t="shared" si="0" ref="H17:O17">H18+H19</f>
        <v>0</v>
      </c>
      <c r="I17" s="276">
        <f t="shared" si="0"/>
        <v>0</v>
      </c>
      <c r="J17" s="276">
        <f t="shared" si="0"/>
        <v>0</v>
      </c>
      <c r="K17" s="276">
        <f t="shared" si="0"/>
        <v>0</v>
      </c>
      <c r="L17" s="276">
        <f t="shared" si="0"/>
        <v>0</v>
      </c>
      <c r="M17" s="276">
        <f t="shared" si="0"/>
        <v>0</v>
      </c>
      <c r="N17" s="276">
        <f t="shared" si="0"/>
        <v>0</v>
      </c>
      <c r="O17" s="276">
        <f t="shared" si="0"/>
        <v>-16740</v>
      </c>
      <c r="P17" s="276">
        <f>P18+P19</f>
        <v>0</v>
      </c>
      <c r="Q17" s="279">
        <f>SUM(C17:P17)</f>
        <v>-12915</v>
      </c>
      <c r="R17" s="276">
        <f>R18+R19</f>
        <v>0</v>
      </c>
      <c r="S17" s="276">
        <f>S18+S19</f>
        <v>0</v>
      </c>
      <c r="T17" s="276">
        <f>T18+T19</f>
        <v>0</v>
      </c>
      <c r="U17" s="319">
        <f>SUM(Q17:T17)</f>
        <v>-12915</v>
      </c>
    </row>
    <row r="18" spans="1:21" s="143" customFormat="1" ht="16.5">
      <c r="A18" s="235" t="s">
        <v>103</v>
      </c>
      <c r="B18" s="252"/>
      <c r="C18" s="265">
        <v>0</v>
      </c>
      <c r="D18" s="265"/>
      <c r="E18" s="265">
        <v>0</v>
      </c>
      <c r="F18" s="265"/>
      <c r="G18" s="265">
        <v>3825</v>
      </c>
      <c r="H18" s="265"/>
      <c r="I18" s="265">
        <v>0</v>
      </c>
      <c r="J18" s="265"/>
      <c r="K18" s="265">
        <v>0</v>
      </c>
      <c r="L18" s="265"/>
      <c r="M18" s="265">
        <v>0</v>
      </c>
      <c r="N18" s="265"/>
      <c r="O18" s="265">
        <v>-3825</v>
      </c>
      <c r="P18" s="265"/>
      <c r="Q18" s="270">
        <v>0</v>
      </c>
      <c r="R18" s="281"/>
      <c r="S18" s="265">
        <v>0</v>
      </c>
      <c r="T18" s="282"/>
      <c r="U18" s="265">
        <v>0</v>
      </c>
    </row>
    <row r="19" spans="1:21" s="143" customFormat="1" ht="16.5">
      <c r="A19" s="235" t="s">
        <v>108</v>
      </c>
      <c r="B19" s="252"/>
      <c r="C19" s="265">
        <v>0</v>
      </c>
      <c r="D19" s="265"/>
      <c r="E19" s="265">
        <v>0</v>
      </c>
      <c r="F19" s="265"/>
      <c r="G19" s="265">
        <v>0</v>
      </c>
      <c r="H19" s="265"/>
      <c r="I19" s="265">
        <v>0</v>
      </c>
      <c r="J19" s="265"/>
      <c r="K19" s="265">
        <v>0</v>
      </c>
      <c r="L19" s="265"/>
      <c r="M19" s="265">
        <v>0</v>
      </c>
      <c r="N19" s="265"/>
      <c r="O19" s="265">
        <v>-12915</v>
      </c>
      <c r="P19" s="265"/>
      <c r="Q19" s="270">
        <f>SUM(C19:P19)</f>
        <v>-12915</v>
      </c>
      <c r="R19" s="281"/>
      <c r="S19" s="265">
        <v>0</v>
      </c>
      <c r="T19" s="282"/>
      <c r="U19" s="265">
        <f>SUM(Q19:T19)</f>
        <v>-12915</v>
      </c>
    </row>
    <row r="20" spans="1:21" s="143" customFormat="1" ht="6.75" customHeight="1">
      <c r="A20" s="235"/>
      <c r="B20" s="252"/>
      <c r="C20" s="266"/>
      <c r="D20" s="265"/>
      <c r="E20" s="265"/>
      <c r="F20" s="265"/>
      <c r="G20" s="266"/>
      <c r="H20" s="265"/>
      <c r="I20" s="266"/>
      <c r="J20" s="266"/>
      <c r="K20" s="266"/>
      <c r="L20" s="266"/>
      <c r="M20" s="266"/>
      <c r="N20" s="265"/>
      <c r="O20" s="266"/>
      <c r="P20" s="265"/>
      <c r="Q20" s="266"/>
      <c r="R20" s="267"/>
      <c r="S20" s="267"/>
      <c r="T20" s="268"/>
      <c r="U20" s="272"/>
    </row>
    <row r="21" spans="1:21" s="143" customFormat="1" ht="16.5">
      <c r="A21" s="229" t="s">
        <v>104</v>
      </c>
      <c r="B21" s="252"/>
      <c r="C21" s="279">
        <v>0</v>
      </c>
      <c r="D21" s="266"/>
      <c r="E21" s="279">
        <v>0</v>
      </c>
      <c r="F21" s="266"/>
      <c r="G21" s="279">
        <v>0</v>
      </c>
      <c r="H21" s="266"/>
      <c r="I21" s="279">
        <v>0</v>
      </c>
      <c r="J21" s="266"/>
      <c r="K21" s="279">
        <v>0</v>
      </c>
      <c r="L21" s="266"/>
      <c r="M21" s="279">
        <v>0</v>
      </c>
      <c r="N21" s="266"/>
      <c r="O21" s="279">
        <f>O22+O23+O25+O26</f>
        <v>-1067</v>
      </c>
      <c r="P21" s="279" t="e">
        <f>P22+P23+#REF!+P25+P26</f>
        <v>#REF!</v>
      </c>
      <c r="Q21" s="279">
        <f>Q22+Q23+Q25+Q26</f>
        <v>-1067</v>
      </c>
      <c r="R21" s="279"/>
      <c r="S21" s="279">
        <f>S22+S23+S25+S26+S24</f>
        <v>-60</v>
      </c>
      <c r="T21" s="279" t="e">
        <f>T22+T23+#REF!+T25+T26</f>
        <v>#REF!</v>
      </c>
      <c r="U21" s="279">
        <f>U22+U23+U25+U26+U24</f>
        <v>-1127</v>
      </c>
    </row>
    <row r="22" spans="1:21" s="143" customFormat="1" ht="16.5">
      <c r="A22" s="235" t="s">
        <v>165</v>
      </c>
      <c r="B22" s="252"/>
      <c r="C22" s="277">
        <v>0</v>
      </c>
      <c r="D22" s="265"/>
      <c r="E22" s="277">
        <v>0</v>
      </c>
      <c r="F22" s="265"/>
      <c r="G22" s="277">
        <v>0</v>
      </c>
      <c r="H22" s="265"/>
      <c r="I22" s="277">
        <v>0</v>
      </c>
      <c r="J22" s="266"/>
      <c r="K22" s="277">
        <v>0</v>
      </c>
      <c r="L22" s="266"/>
      <c r="M22" s="277">
        <v>0</v>
      </c>
      <c r="N22" s="265"/>
      <c r="O22" s="278">
        <v>0</v>
      </c>
      <c r="P22" s="265"/>
      <c r="Q22" s="270">
        <f>C22+E22+G22+I22+K22+M22+O22</f>
        <v>0</v>
      </c>
      <c r="R22" s="267"/>
      <c r="S22" s="278">
        <v>4609</v>
      </c>
      <c r="T22" s="268"/>
      <c r="U22" s="273">
        <f>SUM(Q22:T22)</f>
        <v>4609</v>
      </c>
    </row>
    <row r="23" spans="1:21" s="143" customFormat="1" ht="16.5">
      <c r="A23" s="235" t="s">
        <v>105</v>
      </c>
      <c r="B23" s="252"/>
      <c r="C23" s="277">
        <v>0</v>
      </c>
      <c r="D23" s="265"/>
      <c r="E23" s="277">
        <v>0</v>
      </c>
      <c r="F23" s="265"/>
      <c r="G23" s="277">
        <v>0</v>
      </c>
      <c r="H23" s="265"/>
      <c r="I23" s="277">
        <v>0</v>
      </c>
      <c r="J23" s="266"/>
      <c r="K23" s="277">
        <v>0</v>
      </c>
      <c r="L23" s="266"/>
      <c r="M23" s="277">
        <v>0</v>
      </c>
      <c r="N23" s="265"/>
      <c r="O23" s="278">
        <v>0</v>
      </c>
      <c r="P23" s="265"/>
      <c r="Q23" s="270">
        <f>C23+E23+G23+I23+K23+M23+O23</f>
        <v>0</v>
      </c>
      <c r="R23" s="267"/>
      <c r="S23" s="278">
        <v>-2715</v>
      </c>
      <c r="T23" s="268"/>
      <c r="U23" s="273">
        <f>SUM(Q23:T23)</f>
        <v>-2715</v>
      </c>
    </row>
    <row r="24" spans="1:21" s="143" customFormat="1" ht="16.5">
      <c r="A24" s="235" t="s">
        <v>122</v>
      </c>
      <c r="B24" s="252"/>
      <c r="C24" s="277"/>
      <c r="D24" s="265"/>
      <c r="E24" s="277"/>
      <c r="F24" s="265"/>
      <c r="G24" s="277"/>
      <c r="H24" s="265"/>
      <c r="I24" s="277"/>
      <c r="J24" s="266"/>
      <c r="K24" s="277"/>
      <c r="L24" s="266"/>
      <c r="M24" s="277"/>
      <c r="N24" s="265"/>
      <c r="O24" s="278"/>
      <c r="P24" s="265"/>
      <c r="Q24" s="270"/>
      <c r="R24" s="267"/>
      <c r="S24" s="278">
        <v>4861</v>
      </c>
      <c r="T24" s="268"/>
      <c r="U24" s="273">
        <f>SUM(Q24:T24)</f>
        <v>4861</v>
      </c>
    </row>
    <row r="25" spans="1:22" s="143" customFormat="1" ht="16.5">
      <c r="A25" s="235" t="s">
        <v>106</v>
      </c>
      <c r="B25" s="252"/>
      <c r="C25" s="277">
        <v>0</v>
      </c>
      <c r="D25" s="265"/>
      <c r="E25" s="277">
        <v>0</v>
      </c>
      <c r="F25" s="265"/>
      <c r="G25" s="277">
        <v>0</v>
      </c>
      <c r="H25" s="265"/>
      <c r="I25" s="277">
        <v>0</v>
      </c>
      <c r="J25" s="266"/>
      <c r="K25" s="277">
        <v>0</v>
      </c>
      <c r="L25" s="266"/>
      <c r="M25" s="277">
        <v>0</v>
      </c>
      <c r="N25" s="265"/>
      <c r="O25" s="278">
        <v>193</v>
      </c>
      <c r="P25" s="265"/>
      <c r="Q25" s="270">
        <f>C25+E25+G25+I25+K25+M25+O25</f>
        <v>193</v>
      </c>
      <c r="R25" s="267"/>
      <c r="S25" s="278">
        <v>-5832</v>
      </c>
      <c r="T25" s="268"/>
      <c r="U25" s="273">
        <f>SUM(Q25:T25)</f>
        <v>-5639</v>
      </c>
      <c r="V25" s="304"/>
    </row>
    <row r="26" spans="1:21" s="143" customFormat="1" ht="16.5">
      <c r="A26" s="235" t="s">
        <v>107</v>
      </c>
      <c r="B26" s="252"/>
      <c r="C26" s="277">
        <v>0</v>
      </c>
      <c r="D26" s="265"/>
      <c r="E26" s="277">
        <v>0</v>
      </c>
      <c r="F26" s="265"/>
      <c r="G26" s="277">
        <v>0</v>
      </c>
      <c r="H26" s="265"/>
      <c r="I26" s="277">
        <v>0</v>
      </c>
      <c r="J26" s="266"/>
      <c r="K26" s="277">
        <v>0</v>
      </c>
      <c r="L26" s="266"/>
      <c r="M26" s="277">
        <v>0</v>
      </c>
      <c r="N26" s="265"/>
      <c r="O26" s="278">
        <v>-1260</v>
      </c>
      <c r="P26" s="265"/>
      <c r="Q26" s="270">
        <f>C26+E26+G26+I26+K26+M26+O26</f>
        <v>-1260</v>
      </c>
      <c r="R26" s="267"/>
      <c r="S26" s="278">
        <v>-983</v>
      </c>
      <c r="T26" s="268"/>
      <c r="U26" s="273">
        <f>SUM(Q26:T26)</f>
        <v>-2243</v>
      </c>
    </row>
    <row r="27" spans="1:21" s="143" customFormat="1" ht="6.75" customHeight="1">
      <c r="A27" s="235"/>
      <c r="B27" s="252"/>
      <c r="C27" s="266"/>
      <c r="D27" s="265"/>
      <c r="E27" s="265"/>
      <c r="F27" s="265"/>
      <c r="G27" s="266"/>
      <c r="H27" s="265"/>
      <c r="I27" s="266"/>
      <c r="J27" s="266"/>
      <c r="K27" s="266"/>
      <c r="L27" s="266"/>
      <c r="M27" s="266"/>
      <c r="N27" s="265"/>
      <c r="O27" s="266"/>
      <c r="P27" s="265"/>
      <c r="Q27" s="266"/>
      <c r="R27" s="267"/>
      <c r="S27" s="267"/>
      <c r="T27" s="268"/>
      <c r="U27" s="272"/>
    </row>
    <row r="28" spans="1:22" s="143" customFormat="1" ht="16.5">
      <c r="A28" s="311" t="s">
        <v>170</v>
      </c>
      <c r="B28" s="252"/>
      <c r="C28" s="280">
        <v>0</v>
      </c>
      <c r="D28" s="265"/>
      <c r="E28" s="280">
        <v>0</v>
      </c>
      <c r="F28" s="265"/>
      <c r="G28" s="280">
        <v>0</v>
      </c>
      <c r="H28" s="265"/>
      <c r="I28" s="279">
        <f>I29+I30</f>
        <v>0</v>
      </c>
      <c r="J28" s="266"/>
      <c r="K28" s="279">
        <f>K29+K30</f>
        <v>2049</v>
      </c>
      <c r="L28" s="275">
        <f>L29+L30</f>
        <v>0</v>
      </c>
      <c r="M28" s="279">
        <f>M29+M30</f>
        <v>301</v>
      </c>
      <c r="N28" s="265"/>
      <c r="O28" s="279">
        <f>O29+O30</f>
        <v>32647</v>
      </c>
      <c r="P28" s="265"/>
      <c r="Q28" s="279">
        <f>Q29+Q30</f>
        <v>34997</v>
      </c>
      <c r="R28" s="267"/>
      <c r="S28" s="279">
        <f>S29+S30</f>
        <v>561</v>
      </c>
      <c r="T28" s="268"/>
      <c r="U28" s="279">
        <f>U29+U30</f>
        <v>35558</v>
      </c>
      <c r="V28" s="159"/>
    </row>
    <row r="29" spans="1:22" s="143" customFormat="1" ht="16.5">
      <c r="A29" s="234" t="s">
        <v>171</v>
      </c>
      <c r="B29" s="252"/>
      <c r="C29" s="274">
        <v>0</v>
      </c>
      <c r="D29" s="265"/>
      <c r="E29" s="274">
        <v>0</v>
      </c>
      <c r="F29" s="265"/>
      <c r="G29" s="274">
        <v>0</v>
      </c>
      <c r="H29" s="265"/>
      <c r="I29" s="270">
        <v>0</v>
      </c>
      <c r="J29" s="266"/>
      <c r="K29" s="270">
        <v>0</v>
      </c>
      <c r="L29" s="266"/>
      <c r="M29" s="270">
        <v>0</v>
      </c>
      <c r="N29" s="265"/>
      <c r="O29" s="270">
        <v>32669</v>
      </c>
      <c r="P29" s="265"/>
      <c r="Q29" s="270">
        <f>SUM(C29:P29)</f>
        <v>32669</v>
      </c>
      <c r="R29" s="267"/>
      <c r="S29" s="270">
        <v>1563</v>
      </c>
      <c r="T29" s="268"/>
      <c r="U29" s="273">
        <f>SUM(Q29:T29)</f>
        <v>34232</v>
      </c>
      <c r="V29" s="146"/>
    </row>
    <row r="30" spans="1:21" s="143" customFormat="1" ht="16.5">
      <c r="A30" s="234" t="s">
        <v>127</v>
      </c>
      <c r="B30" s="252"/>
      <c r="C30" s="274">
        <v>0</v>
      </c>
      <c r="D30" s="265"/>
      <c r="E30" s="274">
        <v>0</v>
      </c>
      <c r="F30" s="265"/>
      <c r="G30" s="274">
        <v>0</v>
      </c>
      <c r="H30" s="265"/>
      <c r="I30" s="261">
        <v>0</v>
      </c>
      <c r="J30" s="266"/>
      <c r="K30" s="261">
        <v>2049</v>
      </c>
      <c r="L30" s="266"/>
      <c r="M30" s="261">
        <v>301</v>
      </c>
      <c r="N30" s="265"/>
      <c r="O30" s="270">
        <v>-22</v>
      </c>
      <c r="P30" s="265"/>
      <c r="Q30" s="270">
        <f>SUM(C30:P30)</f>
        <v>2328</v>
      </c>
      <c r="R30" s="267"/>
      <c r="S30" s="270">
        <v>-1002</v>
      </c>
      <c r="T30" s="268"/>
      <c r="U30" s="273">
        <f>SUM(Q30:T30)</f>
        <v>1326</v>
      </c>
    </row>
    <row r="31" spans="1:21" s="143" customFormat="1" ht="5.25" customHeight="1">
      <c r="A31" s="229"/>
      <c r="B31" s="252"/>
      <c r="C31" s="274"/>
      <c r="D31" s="265"/>
      <c r="E31" s="274"/>
      <c r="F31" s="265"/>
      <c r="G31" s="274"/>
      <c r="H31" s="265"/>
      <c r="I31" s="270"/>
      <c r="J31" s="266"/>
      <c r="K31" s="270"/>
      <c r="L31" s="266"/>
      <c r="M31" s="270"/>
      <c r="N31" s="265"/>
      <c r="O31" s="270"/>
      <c r="P31" s="265"/>
      <c r="Q31" s="275"/>
      <c r="R31" s="267"/>
      <c r="S31" s="270"/>
      <c r="T31" s="268"/>
      <c r="U31" s="273"/>
    </row>
    <row r="32" spans="1:22" s="143" customFormat="1" ht="16.5">
      <c r="A32" s="229" t="s">
        <v>135</v>
      </c>
      <c r="B32" s="252"/>
      <c r="C32" s="274">
        <v>0</v>
      </c>
      <c r="D32" s="265"/>
      <c r="E32" s="274">
        <v>0</v>
      </c>
      <c r="F32" s="265"/>
      <c r="G32" s="274">
        <v>0</v>
      </c>
      <c r="H32" s="265"/>
      <c r="I32" s="270">
        <v>-28</v>
      </c>
      <c r="J32" s="266"/>
      <c r="K32" s="274">
        <v>0</v>
      </c>
      <c r="L32" s="266"/>
      <c r="M32" s="274">
        <v>0</v>
      </c>
      <c r="N32" s="265"/>
      <c r="O32" s="270">
        <v>28</v>
      </c>
      <c r="P32" s="265"/>
      <c r="Q32" s="270">
        <f>SUM(I32:P32)</f>
        <v>0</v>
      </c>
      <c r="R32" s="267"/>
      <c r="S32" s="270">
        <v>0</v>
      </c>
      <c r="T32" s="268"/>
      <c r="U32" s="273">
        <f>Q32+S32</f>
        <v>0</v>
      </c>
      <c r="V32" s="304"/>
    </row>
    <row r="33" spans="1:21" s="143" customFormat="1" ht="7.5" customHeight="1">
      <c r="A33" s="229"/>
      <c r="B33" s="252"/>
      <c r="C33" s="266"/>
      <c r="D33" s="265"/>
      <c r="E33" s="265"/>
      <c r="F33" s="265"/>
      <c r="G33" s="266"/>
      <c r="H33" s="265"/>
      <c r="I33" s="266"/>
      <c r="J33" s="266"/>
      <c r="K33" s="266"/>
      <c r="L33" s="266"/>
      <c r="M33" s="266"/>
      <c r="N33" s="265"/>
      <c r="O33" s="266"/>
      <c r="P33" s="265"/>
      <c r="Q33" s="266"/>
      <c r="R33" s="267"/>
      <c r="S33" s="267"/>
      <c r="T33" s="268"/>
      <c r="U33" s="272"/>
    </row>
    <row r="34" spans="1:22" s="143" customFormat="1" ht="18" customHeight="1" thickBot="1">
      <c r="A34" s="230" t="s">
        <v>193</v>
      </c>
      <c r="B34" s="252">
        <f>+SFP!C38</f>
        <v>26</v>
      </c>
      <c r="C34" s="271">
        <f aca="true" t="shared" si="1" ref="C34:P34">+C10+C13+C17+C21+C28+C32</f>
        <v>134798</v>
      </c>
      <c r="D34" s="271">
        <f t="shared" si="1"/>
        <v>0</v>
      </c>
      <c r="E34" s="271">
        <f>+E10+E13+E17+E21+E28+E32+E15</f>
        <v>-17939</v>
      </c>
      <c r="F34" s="271">
        <f t="shared" si="1"/>
        <v>0</v>
      </c>
      <c r="G34" s="271">
        <f t="shared" si="1"/>
        <v>51666</v>
      </c>
      <c r="H34" s="271">
        <f t="shared" si="1"/>
        <v>0</v>
      </c>
      <c r="I34" s="271">
        <f t="shared" si="1"/>
        <v>32249</v>
      </c>
      <c r="J34" s="271">
        <f t="shared" si="1"/>
        <v>0</v>
      </c>
      <c r="K34" s="271">
        <f t="shared" si="1"/>
        <v>4857</v>
      </c>
      <c r="L34" s="271">
        <f t="shared" si="1"/>
        <v>0</v>
      </c>
      <c r="M34" s="271">
        <f t="shared" si="1"/>
        <v>-416</v>
      </c>
      <c r="N34" s="271">
        <f t="shared" si="1"/>
        <v>0</v>
      </c>
      <c r="O34" s="271">
        <f>+O10+O13+O17+O21+O28+O32+O15</f>
        <v>275994</v>
      </c>
      <c r="P34" s="271" t="e">
        <f t="shared" si="1"/>
        <v>#REF!</v>
      </c>
      <c r="Q34" s="271">
        <f>+Q10+Q13+Q17+Q21+Q28+Q32+Q15</f>
        <v>481209</v>
      </c>
      <c r="R34" s="271"/>
      <c r="S34" s="271">
        <f>+S10+S13+S17+S21+S28+S32+S15</f>
        <v>33993</v>
      </c>
      <c r="T34" s="271" t="e">
        <f>+T10+T13+T17+T21+T28+T32</f>
        <v>#REF!</v>
      </c>
      <c r="U34" s="271">
        <f>+U10+U13+U17+U21+U28+U32+U15</f>
        <v>515202</v>
      </c>
      <c r="V34" s="146"/>
    </row>
    <row r="35" spans="1:22" s="143" customFormat="1" ht="12" customHeight="1" thickTop="1">
      <c r="A35" s="230"/>
      <c r="B35" s="252"/>
      <c r="C35" s="266"/>
      <c r="D35" s="265"/>
      <c r="E35" s="266"/>
      <c r="F35" s="265"/>
      <c r="G35" s="266"/>
      <c r="H35" s="265"/>
      <c r="I35" s="266"/>
      <c r="J35" s="266"/>
      <c r="K35" s="266"/>
      <c r="L35" s="266"/>
      <c r="M35" s="266"/>
      <c r="N35" s="265"/>
      <c r="O35" s="266"/>
      <c r="P35" s="265"/>
      <c r="Q35" s="266"/>
      <c r="R35" s="267"/>
      <c r="S35" s="266"/>
      <c r="T35" s="268"/>
      <c r="U35" s="266"/>
      <c r="V35" s="146"/>
    </row>
    <row r="36" spans="1:22" s="143" customFormat="1" ht="15.75" customHeight="1" thickBot="1">
      <c r="A36" s="230" t="s">
        <v>180</v>
      </c>
      <c r="B36" s="252"/>
      <c r="C36" s="271">
        <v>134798</v>
      </c>
      <c r="D36" s="265"/>
      <c r="E36" s="271">
        <v>-33834</v>
      </c>
      <c r="F36" s="265"/>
      <c r="G36" s="271">
        <v>51666</v>
      </c>
      <c r="H36" s="265"/>
      <c r="I36" s="271">
        <v>31945</v>
      </c>
      <c r="J36" s="266"/>
      <c r="K36" s="271">
        <v>4109</v>
      </c>
      <c r="L36" s="266"/>
      <c r="M36" s="271">
        <v>-310</v>
      </c>
      <c r="N36" s="265"/>
      <c r="O36" s="271">
        <v>281509</v>
      </c>
      <c r="P36" s="265"/>
      <c r="Q36" s="271">
        <v>469883</v>
      </c>
      <c r="R36" s="267"/>
      <c r="S36" s="271">
        <v>33227</v>
      </c>
      <c r="T36" s="268"/>
      <c r="U36" s="271">
        <v>503110</v>
      </c>
      <c r="V36" s="146"/>
    </row>
    <row r="37" spans="1:22" s="143" customFormat="1" ht="12" customHeight="1" thickTop="1">
      <c r="A37" s="230"/>
      <c r="B37" s="252"/>
      <c r="C37" s="266"/>
      <c r="D37" s="265"/>
      <c r="E37" s="266"/>
      <c r="F37" s="265"/>
      <c r="G37" s="266"/>
      <c r="H37" s="265"/>
      <c r="I37" s="266"/>
      <c r="J37" s="266"/>
      <c r="K37" s="266"/>
      <c r="L37" s="266"/>
      <c r="M37" s="266"/>
      <c r="N37" s="265"/>
      <c r="O37" s="266"/>
      <c r="P37" s="265"/>
      <c r="Q37" s="266"/>
      <c r="R37" s="267"/>
      <c r="S37" s="266"/>
      <c r="T37" s="268"/>
      <c r="U37" s="266"/>
      <c r="V37" s="146"/>
    </row>
    <row r="38" spans="1:21" s="143" customFormat="1" ht="17.25">
      <c r="A38" s="232" t="s">
        <v>181</v>
      </c>
      <c r="B38" s="252"/>
      <c r="C38" s="266"/>
      <c r="D38" s="265"/>
      <c r="E38" s="265"/>
      <c r="F38" s="265"/>
      <c r="G38" s="266"/>
      <c r="H38" s="265"/>
      <c r="I38" s="266"/>
      <c r="J38" s="266"/>
      <c r="K38" s="266"/>
      <c r="L38" s="266"/>
      <c r="M38" s="266"/>
      <c r="N38" s="265"/>
      <c r="O38" s="266"/>
      <c r="P38" s="265"/>
      <c r="Q38" s="266"/>
      <c r="R38" s="267"/>
      <c r="S38" s="267"/>
      <c r="T38" s="268"/>
      <c r="U38" s="272"/>
    </row>
    <row r="39" spans="1:21" s="143" customFormat="1" ht="16.5">
      <c r="A39" s="233" t="s">
        <v>158</v>
      </c>
      <c r="B39" s="252"/>
      <c r="C39" s="270">
        <v>0</v>
      </c>
      <c r="D39" s="270"/>
      <c r="E39" s="270">
        <v>-641</v>
      </c>
      <c r="F39" s="270"/>
      <c r="G39" s="270">
        <v>0</v>
      </c>
      <c r="H39" s="270"/>
      <c r="I39" s="270">
        <v>0</v>
      </c>
      <c r="J39" s="270"/>
      <c r="K39" s="270">
        <v>0</v>
      </c>
      <c r="L39" s="270"/>
      <c r="M39" s="270">
        <v>0</v>
      </c>
      <c r="N39" s="270"/>
      <c r="O39" s="270">
        <v>0</v>
      </c>
      <c r="P39" s="270"/>
      <c r="Q39" s="270">
        <f>SUM(C39:O39)</f>
        <v>-641</v>
      </c>
      <c r="R39" s="272"/>
      <c r="S39" s="270">
        <v>0</v>
      </c>
      <c r="T39" s="272"/>
      <c r="U39" s="272">
        <f>+Q39+S39</f>
        <v>-641</v>
      </c>
    </row>
    <row r="40" spans="1:21" s="143" customFormat="1" ht="6" customHeight="1">
      <c r="A40" s="233"/>
      <c r="B40" s="252"/>
      <c r="C40" s="270"/>
      <c r="D40" s="270"/>
      <c r="E40" s="270"/>
      <c r="F40" s="270"/>
      <c r="G40" s="270"/>
      <c r="H40" s="270"/>
      <c r="I40" s="270"/>
      <c r="J40" s="270"/>
      <c r="K40" s="270"/>
      <c r="L40" s="270"/>
      <c r="M40" s="270"/>
      <c r="N40" s="270"/>
      <c r="O40" s="270"/>
      <c r="P40" s="270"/>
      <c r="Q40" s="275"/>
      <c r="R40" s="272"/>
      <c r="S40" s="270"/>
      <c r="T40" s="272"/>
      <c r="U40" s="273"/>
    </row>
    <row r="41" spans="1:21" s="143" customFormat="1" ht="18" customHeight="1">
      <c r="A41" s="334" t="s">
        <v>154</v>
      </c>
      <c r="B41" s="252"/>
      <c r="C41" s="327">
        <v>0</v>
      </c>
      <c r="D41" s="270"/>
      <c r="E41" s="270">
        <v>265</v>
      </c>
      <c r="F41" s="270"/>
      <c r="G41" s="327">
        <v>0</v>
      </c>
      <c r="H41" s="327"/>
      <c r="I41" s="327">
        <v>775</v>
      </c>
      <c r="J41" s="327"/>
      <c r="K41" s="327">
        <v>0</v>
      </c>
      <c r="L41" s="327"/>
      <c r="M41" s="327">
        <v>0</v>
      </c>
      <c r="N41" s="327"/>
      <c r="O41" s="327">
        <v>-734</v>
      </c>
      <c r="P41" s="270"/>
      <c r="Q41" s="275">
        <f>SUM(E41:P41)</f>
        <v>306</v>
      </c>
      <c r="R41" s="272"/>
      <c r="S41" s="270">
        <v>-306</v>
      </c>
      <c r="T41" s="272"/>
      <c r="U41" s="273">
        <f>SUM(Q41:T41)</f>
        <v>0</v>
      </c>
    </row>
    <row r="42" spans="1:21" s="143" customFormat="1" ht="18" customHeight="1">
      <c r="A42" s="233" t="s">
        <v>200</v>
      </c>
      <c r="B42" s="252"/>
      <c r="C42" s="327"/>
      <c r="D42" s="270"/>
      <c r="E42" s="270">
        <v>1080</v>
      </c>
      <c r="F42" s="270"/>
      <c r="G42" s="327"/>
      <c r="H42" s="327"/>
      <c r="I42" s="327"/>
      <c r="J42" s="327"/>
      <c r="K42" s="327"/>
      <c r="L42" s="327"/>
      <c r="M42" s="327"/>
      <c r="N42" s="327"/>
      <c r="O42" s="327">
        <v>141</v>
      </c>
      <c r="P42" s="270"/>
      <c r="Q42" s="275">
        <f>SUM(E42:P42)</f>
        <v>1221</v>
      </c>
      <c r="R42" s="272"/>
      <c r="S42" s="270">
        <v>0</v>
      </c>
      <c r="T42" s="272"/>
      <c r="U42" s="273">
        <f>SUM(Q42:T42)</f>
        <v>1221</v>
      </c>
    </row>
    <row r="43" spans="1:21" s="143" customFormat="1" ht="16.5">
      <c r="A43" s="231" t="s">
        <v>102</v>
      </c>
      <c r="B43" s="252"/>
      <c r="C43" s="328">
        <v>0</v>
      </c>
      <c r="D43" s="275"/>
      <c r="E43" s="328">
        <v>0</v>
      </c>
      <c r="F43" s="270"/>
      <c r="G43" s="279">
        <f>G44+G45</f>
        <v>4301</v>
      </c>
      <c r="H43" s="270">
        <f aca="true" t="shared" si="2" ref="H43:U43">H44+H45</f>
        <v>0</v>
      </c>
      <c r="I43" s="328">
        <f t="shared" si="2"/>
        <v>0</v>
      </c>
      <c r="J43" s="270">
        <f t="shared" si="2"/>
        <v>0</v>
      </c>
      <c r="K43" s="328">
        <f t="shared" si="2"/>
        <v>0</v>
      </c>
      <c r="L43" s="270">
        <f t="shared" si="2"/>
        <v>0</v>
      </c>
      <c r="M43" s="328">
        <f t="shared" si="2"/>
        <v>0</v>
      </c>
      <c r="N43" s="270">
        <f t="shared" si="2"/>
        <v>0</v>
      </c>
      <c r="O43" s="279">
        <f t="shared" si="2"/>
        <v>-18123</v>
      </c>
      <c r="P43" s="270">
        <f t="shared" si="2"/>
        <v>0</v>
      </c>
      <c r="Q43" s="279">
        <f t="shared" si="2"/>
        <v>-13822</v>
      </c>
      <c r="R43" s="270">
        <f t="shared" si="2"/>
        <v>0</v>
      </c>
      <c r="S43" s="328">
        <f t="shared" si="2"/>
        <v>0</v>
      </c>
      <c r="T43" s="270">
        <f t="shared" si="2"/>
        <v>0</v>
      </c>
      <c r="U43" s="275">
        <f t="shared" si="2"/>
        <v>-13822</v>
      </c>
    </row>
    <row r="44" spans="1:21" s="143" customFormat="1" ht="16.5">
      <c r="A44" s="235" t="s">
        <v>103</v>
      </c>
      <c r="B44" s="252"/>
      <c r="C44" s="270">
        <v>0</v>
      </c>
      <c r="D44" s="270"/>
      <c r="E44" s="270">
        <v>0</v>
      </c>
      <c r="F44" s="270"/>
      <c r="G44" s="270">
        <v>4301</v>
      </c>
      <c r="H44" s="270"/>
      <c r="I44" s="270">
        <v>0</v>
      </c>
      <c r="J44" s="270"/>
      <c r="K44" s="270">
        <v>0</v>
      </c>
      <c r="L44" s="270"/>
      <c r="M44" s="270">
        <v>0</v>
      </c>
      <c r="N44" s="270"/>
      <c r="O44" s="270">
        <v>-4301</v>
      </c>
      <c r="P44" s="270"/>
      <c r="Q44" s="270">
        <f>SUM(C44:O44)</f>
        <v>0</v>
      </c>
      <c r="R44" s="273"/>
      <c r="S44" s="270">
        <v>0</v>
      </c>
      <c r="T44" s="329"/>
      <c r="U44" s="330">
        <f>+Q44+S44</f>
        <v>0</v>
      </c>
    </row>
    <row r="45" spans="1:21" s="143" customFormat="1" ht="16.5">
      <c r="A45" s="235" t="s">
        <v>108</v>
      </c>
      <c r="B45" s="252"/>
      <c r="C45" s="270">
        <v>0</v>
      </c>
      <c r="D45" s="270"/>
      <c r="E45" s="270">
        <v>0</v>
      </c>
      <c r="F45" s="270"/>
      <c r="G45" s="270">
        <v>0</v>
      </c>
      <c r="H45" s="270"/>
      <c r="I45" s="270">
        <v>0</v>
      </c>
      <c r="J45" s="270"/>
      <c r="K45" s="270">
        <v>0</v>
      </c>
      <c r="L45" s="270"/>
      <c r="M45" s="270">
        <v>0</v>
      </c>
      <c r="N45" s="270"/>
      <c r="O45" s="270">
        <v>-13822</v>
      </c>
      <c r="P45" s="270"/>
      <c r="Q45" s="270">
        <f>SUM(C45:O45)</f>
        <v>-13822</v>
      </c>
      <c r="R45" s="273"/>
      <c r="S45" s="270">
        <v>0</v>
      </c>
      <c r="T45" s="273"/>
      <c r="U45" s="272">
        <f>+Q45+S45</f>
        <v>-13822</v>
      </c>
    </row>
    <row r="46" spans="1:21" s="143" customFormat="1" ht="6.75" customHeight="1">
      <c r="A46" s="235"/>
      <c r="B46" s="252"/>
      <c r="C46" s="275"/>
      <c r="D46" s="270"/>
      <c r="E46" s="270"/>
      <c r="F46" s="270"/>
      <c r="G46" s="275"/>
      <c r="H46" s="270"/>
      <c r="I46" s="275"/>
      <c r="J46" s="275"/>
      <c r="K46" s="275"/>
      <c r="L46" s="275"/>
      <c r="M46" s="275"/>
      <c r="N46" s="270"/>
      <c r="O46" s="275"/>
      <c r="P46" s="270"/>
      <c r="Q46" s="275"/>
      <c r="R46" s="272"/>
      <c r="S46" s="272"/>
      <c r="T46" s="272"/>
      <c r="U46" s="272"/>
    </row>
    <row r="47" spans="1:21" s="143" customFormat="1" ht="16.5">
      <c r="A47" s="229" t="s">
        <v>104</v>
      </c>
      <c r="B47" s="252"/>
      <c r="C47" s="328">
        <v>0</v>
      </c>
      <c r="D47" s="275"/>
      <c r="E47" s="328">
        <v>0</v>
      </c>
      <c r="F47" s="275"/>
      <c r="G47" s="328">
        <v>0</v>
      </c>
      <c r="H47" s="275"/>
      <c r="I47" s="328">
        <v>0</v>
      </c>
      <c r="J47" s="275"/>
      <c r="K47" s="328">
        <v>0</v>
      </c>
      <c r="L47" s="275"/>
      <c r="M47" s="328">
        <v>0</v>
      </c>
      <c r="N47" s="275"/>
      <c r="O47" s="279">
        <f>SUM(O48:O53)</f>
        <v>-7506</v>
      </c>
      <c r="P47" s="270"/>
      <c r="Q47" s="279">
        <f>SUM(Q48:Q53)</f>
        <v>-7506</v>
      </c>
      <c r="R47" s="272"/>
      <c r="S47" s="276">
        <f>SUM(S48:S53)</f>
        <v>-1628</v>
      </c>
      <c r="T47" s="272"/>
      <c r="U47" s="276">
        <f>+Q47+S47</f>
        <v>-9134</v>
      </c>
    </row>
    <row r="48" spans="1:21" s="143" customFormat="1" ht="16.5">
      <c r="A48" s="235" t="s">
        <v>166</v>
      </c>
      <c r="B48" s="252"/>
      <c r="C48" s="270">
        <v>0</v>
      </c>
      <c r="D48" s="270"/>
      <c r="E48" s="270">
        <v>0</v>
      </c>
      <c r="F48" s="270"/>
      <c r="G48" s="270">
        <v>0</v>
      </c>
      <c r="H48" s="270"/>
      <c r="I48" s="270">
        <v>0</v>
      </c>
      <c r="J48" s="275"/>
      <c r="K48" s="270">
        <v>0</v>
      </c>
      <c r="L48" s="275"/>
      <c r="M48" s="270">
        <v>0</v>
      </c>
      <c r="N48" s="270"/>
      <c r="O48" s="270">
        <v>0</v>
      </c>
      <c r="P48" s="270"/>
      <c r="Q48" s="270">
        <f aca="true" t="shared" si="3" ref="Q48:Q53">SUM(C48:O48)</f>
        <v>0</v>
      </c>
      <c r="R48" s="272"/>
      <c r="S48" s="270">
        <v>170</v>
      </c>
      <c r="T48" s="272"/>
      <c r="U48" s="273">
        <f aca="true" t="shared" si="4" ref="U48:U53">+Q48+S48</f>
        <v>170</v>
      </c>
    </row>
    <row r="49" spans="1:21" s="143" customFormat="1" ht="16.5">
      <c r="A49" s="235" t="s">
        <v>201</v>
      </c>
      <c r="B49" s="252"/>
      <c r="C49" s="270">
        <v>0</v>
      </c>
      <c r="D49" s="270"/>
      <c r="E49" s="270">
        <v>0</v>
      </c>
      <c r="F49" s="270"/>
      <c r="G49" s="270">
        <v>0</v>
      </c>
      <c r="H49" s="270"/>
      <c r="I49" s="270">
        <v>0</v>
      </c>
      <c r="J49" s="275"/>
      <c r="K49" s="270">
        <v>0</v>
      </c>
      <c r="L49" s="275"/>
      <c r="M49" s="270">
        <v>0</v>
      </c>
      <c r="N49" s="270"/>
      <c r="O49" s="270">
        <v>0</v>
      </c>
      <c r="P49" s="270"/>
      <c r="Q49" s="270">
        <f t="shared" si="3"/>
        <v>0</v>
      </c>
      <c r="R49" s="272"/>
      <c r="S49" s="270">
        <v>-2716</v>
      </c>
      <c r="T49" s="272"/>
      <c r="U49" s="273">
        <f t="shared" si="4"/>
        <v>-2716</v>
      </c>
    </row>
    <row r="50" spans="1:21" s="143" customFormat="1" ht="16.5">
      <c r="A50" s="235" t="s">
        <v>202</v>
      </c>
      <c r="B50" s="252"/>
      <c r="C50" s="270"/>
      <c r="D50" s="270"/>
      <c r="E50" s="270"/>
      <c r="F50" s="270"/>
      <c r="G50" s="270"/>
      <c r="H50" s="270"/>
      <c r="I50" s="270"/>
      <c r="J50" s="275"/>
      <c r="K50" s="270"/>
      <c r="L50" s="275"/>
      <c r="M50" s="270"/>
      <c r="N50" s="270"/>
      <c r="O50" s="270">
        <v>-6284</v>
      </c>
      <c r="P50" s="270"/>
      <c r="Q50" s="270">
        <f t="shared" si="3"/>
        <v>-6284</v>
      </c>
      <c r="R50" s="272"/>
      <c r="S50" s="270">
        <v>0</v>
      </c>
      <c r="T50" s="272"/>
      <c r="U50" s="273">
        <f t="shared" si="4"/>
        <v>-6284</v>
      </c>
    </row>
    <row r="51" spans="1:21" s="143" customFormat="1" ht="16.5">
      <c r="A51" s="235" t="s">
        <v>122</v>
      </c>
      <c r="C51" s="270">
        <v>0</v>
      </c>
      <c r="D51" s="270"/>
      <c r="E51" s="270">
        <v>0</v>
      </c>
      <c r="F51" s="270"/>
      <c r="G51" s="270">
        <v>0</v>
      </c>
      <c r="H51" s="270"/>
      <c r="I51" s="270">
        <v>0</v>
      </c>
      <c r="J51" s="275"/>
      <c r="K51" s="270">
        <v>0</v>
      </c>
      <c r="L51" s="275"/>
      <c r="M51" s="270">
        <v>0</v>
      </c>
      <c r="N51" s="270"/>
      <c r="O51" s="270">
        <v>-728</v>
      </c>
      <c r="P51" s="270"/>
      <c r="Q51" s="270">
        <f t="shared" si="3"/>
        <v>-728</v>
      </c>
      <c r="R51" s="272"/>
      <c r="S51" s="270">
        <v>1275</v>
      </c>
      <c r="T51" s="272"/>
      <c r="U51" s="273">
        <f t="shared" si="4"/>
        <v>547</v>
      </c>
    </row>
    <row r="52" spans="1:21" s="143" customFormat="1" ht="16.5">
      <c r="A52" s="235" t="s">
        <v>106</v>
      </c>
      <c r="B52" s="252"/>
      <c r="C52" s="270">
        <v>0</v>
      </c>
      <c r="D52" s="270"/>
      <c r="E52" s="270">
        <v>0</v>
      </c>
      <c r="F52" s="270"/>
      <c r="G52" s="270">
        <v>0</v>
      </c>
      <c r="H52" s="270"/>
      <c r="I52" s="270">
        <v>0</v>
      </c>
      <c r="J52" s="275"/>
      <c r="K52" s="270">
        <v>0</v>
      </c>
      <c r="L52" s="275"/>
      <c r="M52" s="270">
        <v>0</v>
      </c>
      <c r="N52" s="270"/>
      <c r="O52" s="270">
        <v>-543</v>
      </c>
      <c r="P52" s="270"/>
      <c r="Q52" s="270">
        <f t="shared" si="3"/>
        <v>-543</v>
      </c>
      <c r="R52" s="272"/>
      <c r="S52" s="270">
        <v>-362</v>
      </c>
      <c r="T52" s="272"/>
      <c r="U52" s="273">
        <f t="shared" si="4"/>
        <v>-905</v>
      </c>
    </row>
    <row r="53" spans="1:21" s="143" customFormat="1" ht="16.5">
      <c r="A53" s="235" t="s">
        <v>107</v>
      </c>
      <c r="B53" s="252"/>
      <c r="C53" s="270">
        <v>0</v>
      </c>
      <c r="D53" s="270"/>
      <c r="E53" s="270">
        <v>0</v>
      </c>
      <c r="F53" s="270"/>
      <c r="G53" s="270">
        <v>0</v>
      </c>
      <c r="H53" s="270"/>
      <c r="I53" s="270">
        <v>0</v>
      </c>
      <c r="J53" s="275"/>
      <c r="K53" s="270">
        <v>0</v>
      </c>
      <c r="L53" s="275"/>
      <c r="M53" s="270">
        <v>0</v>
      </c>
      <c r="N53" s="270"/>
      <c r="O53" s="270">
        <v>49</v>
      </c>
      <c r="P53" s="270"/>
      <c r="Q53" s="270">
        <f t="shared" si="3"/>
        <v>49</v>
      </c>
      <c r="R53" s="272"/>
      <c r="S53" s="270">
        <v>5</v>
      </c>
      <c r="T53" s="272"/>
      <c r="U53" s="273">
        <f t="shared" si="4"/>
        <v>54</v>
      </c>
    </row>
    <row r="54" spans="1:21" s="143" customFormat="1" ht="6.75" customHeight="1">
      <c r="A54" s="235"/>
      <c r="B54" s="252"/>
      <c r="C54" s="275"/>
      <c r="D54" s="270"/>
      <c r="E54" s="270"/>
      <c r="F54" s="270"/>
      <c r="G54" s="275"/>
      <c r="H54" s="270"/>
      <c r="I54" s="275"/>
      <c r="J54" s="275"/>
      <c r="K54" s="275"/>
      <c r="L54" s="275"/>
      <c r="M54" s="275"/>
      <c r="N54" s="270"/>
      <c r="O54" s="275"/>
      <c r="P54" s="270"/>
      <c r="Q54" s="275"/>
      <c r="R54" s="272"/>
      <c r="S54" s="272"/>
      <c r="T54" s="272"/>
      <c r="U54" s="272"/>
    </row>
    <row r="55" spans="1:22" s="143" customFormat="1" ht="16.5">
      <c r="A55" s="311" t="s">
        <v>170</v>
      </c>
      <c r="B55" s="252"/>
      <c r="C55" s="279">
        <v>0</v>
      </c>
      <c r="D55" s="270"/>
      <c r="E55" s="279">
        <v>0</v>
      </c>
      <c r="F55" s="270"/>
      <c r="G55" s="279">
        <v>0</v>
      </c>
      <c r="H55" s="270"/>
      <c r="I55" s="279">
        <f>I56+I57</f>
        <v>0</v>
      </c>
      <c r="J55" s="275"/>
      <c r="K55" s="279">
        <f>K56+K57</f>
        <v>-1441</v>
      </c>
      <c r="L55" s="275">
        <f aca="true" t="shared" si="5" ref="L55:U55">L56+L57</f>
        <v>0</v>
      </c>
      <c r="M55" s="279">
        <f t="shared" si="5"/>
        <v>553</v>
      </c>
      <c r="N55" s="275">
        <f t="shared" si="5"/>
        <v>0</v>
      </c>
      <c r="O55" s="279">
        <f t="shared" si="5"/>
        <v>26951</v>
      </c>
      <c r="P55" s="275">
        <f t="shared" si="5"/>
        <v>0</v>
      </c>
      <c r="Q55" s="279">
        <f>Q56+Q57</f>
        <v>26063</v>
      </c>
      <c r="R55" s="275">
        <f t="shared" si="5"/>
        <v>0</v>
      </c>
      <c r="S55" s="279">
        <f>S56+S57</f>
        <v>902</v>
      </c>
      <c r="T55" s="279">
        <f t="shared" si="5"/>
        <v>0</v>
      </c>
      <c r="U55" s="279">
        <f t="shared" si="5"/>
        <v>26965</v>
      </c>
      <c r="V55" s="159"/>
    </row>
    <row r="56" spans="1:22" s="143" customFormat="1" ht="16.5">
      <c r="A56" s="234" t="s">
        <v>171</v>
      </c>
      <c r="B56" s="252"/>
      <c r="C56" s="270">
        <v>0</v>
      </c>
      <c r="D56" s="270"/>
      <c r="E56" s="270">
        <v>0</v>
      </c>
      <c r="F56" s="270"/>
      <c r="G56" s="270">
        <v>0</v>
      </c>
      <c r="H56" s="270"/>
      <c r="I56" s="270">
        <v>0</v>
      </c>
      <c r="J56" s="275"/>
      <c r="K56" s="270">
        <v>0</v>
      </c>
      <c r="L56" s="275"/>
      <c r="M56" s="270">
        <v>0</v>
      </c>
      <c r="N56" s="270"/>
      <c r="O56" s="270">
        <v>26954</v>
      </c>
      <c r="P56" s="270"/>
      <c r="Q56" s="275">
        <f>SUM(C56:O56)</f>
        <v>26954</v>
      </c>
      <c r="R56" s="272"/>
      <c r="S56" s="270">
        <v>1416</v>
      </c>
      <c r="T56" s="272"/>
      <c r="U56" s="273">
        <f>+Q56+S56</f>
        <v>28370</v>
      </c>
      <c r="V56" s="146"/>
    </row>
    <row r="57" spans="1:21" s="143" customFormat="1" ht="16.5">
      <c r="A57" s="234" t="s">
        <v>127</v>
      </c>
      <c r="B57" s="252"/>
      <c r="C57" s="270">
        <v>0</v>
      </c>
      <c r="D57" s="270"/>
      <c r="E57" s="270">
        <v>0</v>
      </c>
      <c r="F57" s="270"/>
      <c r="G57" s="270">
        <v>0</v>
      </c>
      <c r="H57" s="270"/>
      <c r="I57" s="270">
        <v>0</v>
      </c>
      <c r="J57" s="275"/>
      <c r="K57" s="270">
        <v>-1441</v>
      </c>
      <c r="L57" s="275"/>
      <c r="M57" s="270">
        <v>553</v>
      </c>
      <c r="N57" s="270"/>
      <c r="O57" s="270">
        <v>-3</v>
      </c>
      <c r="P57" s="270"/>
      <c r="Q57" s="275">
        <f>SUM(C57:O57)</f>
        <v>-891</v>
      </c>
      <c r="R57" s="272"/>
      <c r="S57" s="270">
        <v>-514</v>
      </c>
      <c r="T57" s="272"/>
      <c r="U57" s="273">
        <f>+Q57+S57</f>
        <v>-1405</v>
      </c>
    </row>
    <row r="58" spans="1:21" s="143" customFormat="1" ht="5.25" customHeight="1">
      <c r="A58" s="229"/>
      <c r="B58" s="252"/>
      <c r="C58" s="270"/>
      <c r="D58" s="270"/>
      <c r="E58" s="270"/>
      <c r="F58" s="270"/>
      <c r="G58" s="270"/>
      <c r="H58" s="270"/>
      <c r="I58" s="270"/>
      <c r="J58" s="275"/>
      <c r="K58" s="270"/>
      <c r="L58" s="275"/>
      <c r="M58" s="270"/>
      <c r="N58" s="270"/>
      <c r="O58" s="270"/>
      <c r="P58" s="270"/>
      <c r="Q58" s="275">
        <f>SUM(C58:O58)</f>
        <v>0</v>
      </c>
      <c r="R58" s="272"/>
      <c r="S58" s="270"/>
      <c r="T58" s="272"/>
      <c r="U58" s="273"/>
    </row>
    <row r="59" spans="1:21" s="143" customFormat="1" ht="16.5">
      <c r="A59" s="229" t="s">
        <v>135</v>
      </c>
      <c r="B59" s="252"/>
      <c r="C59" s="270">
        <v>0</v>
      </c>
      <c r="D59" s="270"/>
      <c r="E59" s="270">
        <v>0</v>
      </c>
      <c r="F59" s="270"/>
      <c r="G59" s="270">
        <v>0</v>
      </c>
      <c r="H59" s="270"/>
      <c r="I59" s="270">
        <v>-631</v>
      </c>
      <c r="J59" s="275"/>
      <c r="K59" s="270">
        <v>0</v>
      </c>
      <c r="L59" s="275"/>
      <c r="M59" s="270">
        <v>0</v>
      </c>
      <c r="N59" s="270"/>
      <c r="O59" s="270">
        <v>631</v>
      </c>
      <c r="P59" s="270"/>
      <c r="Q59" s="275">
        <f>SUM(C59:O59)</f>
        <v>0</v>
      </c>
      <c r="R59" s="272"/>
      <c r="S59" s="270">
        <v>0</v>
      </c>
      <c r="T59" s="272"/>
      <c r="U59" s="273">
        <f>+Q59+S59</f>
        <v>0</v>
      </c>
    </row>
    <row r="60" spans="1:21" s="143" customFormat="1" ht="6.75" customHeight="1">
      <c r="A60" s="230"/>
      <c r="B60" s="252"/>
      <c r="C60" s="266"/>
      <c r="D60" s="265"/>
      <c r="E60" s="265"/>
      <c r="F60" s="265"/>
      <c r="G60" s="266"/>
      <c r="H60" s="265"/>
      <c r="I60" s="266"/>
      <c r="J60" s="266"/>
      <c r="K60" s="266"/>
      <c r="L60" s="266"/>
      <c r="M60" s="266"/>
      <c r="N60" s="265"/>
      <c r="O60" s="266"/>
      <c r="P60" s="265"/>
      <c r="Q60" s="275"/>
      <c r="R60" s="267"/>
      <c r="S60" s="267"/>
      <c r="T60" s="268"/>
      <c r="U60" s="273"/>
    </row>
    <row r="61" spans="1:21" s="143" customFormat="1" ht="17.25" thickBot="1">
      <c r="A61" s="230" t="s">
        <v>194</v>
      </c>
      <c r="B61" s="252">
        <v>26</v>
      </c>
      <c r="C61" s="271">
        <f>+C34+C39+C43+C47+C55+C59</f>
        <v>134798</v>
      </c>
      <c r="D61" s="265"/>
      <c r="E61" s="271">
        <f>+E36+E39+E43+E47+E55+E59+E41+E42</f>
        <v>-33130</v>
      </c>
      <c r="F61" s="265"/>
      <c r="G61" s="271">
        <f>+G36+G39+G43+G47+G55+G59+G41</f>
        <v>55967</v>
      </c>
      <c r="H61" s="265"/>
      <c r="I61" s="271">
        <f>+I36+I39+I43+I47+I55+I59+I41</f>
        <v>32089</v>
      </c>
      <c r="J61" s="266"/>
      <c r="K61" s="271">
        <f>+K36+K39+K43+K47+K55+K59+K41</f>
        <v>2668</v>
      </c>
      <c r="L61" s="266"/>
      <c r="M61" s="271">
        <f>+M36+M39+M43+M47+M55+M59+M41</f>
        <v>243</v>
      </c>
      <c r="N61" s="265"/>
      <c r="O61" s="271">
        <f>+O36+O39+O43+O47+O55+O59+O41+O42+O60</f>
        <v>282869</v>
      </c>
      <c r="P61" s="265"/>
      <c r="Q61" s="271">
        <f>+Q36+Q39+Q43+Q47+Q55+Q59+Q41+Q42</f>
        <v>475504</v>
      </c>
      <c r="R61" s="267"/>
      <c r="S61" s="271">
        <f>+S36+S39+S43+S47+S55+S59+S41</f>
        <v>32195</v>
      </c>
      <c r="T61" s="268"/>
      <c r="U61" s="271">
        <f>+U36+U39+U43+U47+U55+U59+U41+U42</f>
        <v>507699</v>
      </c>
    </row>
    <row r="62" spans="1:21" s="143" customFormat="1" ht="17.25" thickTop="1">
      <c r="A62" s="230"/>
      <c r="B62" s="252"/>
      <c r="C62" s="266"/>
      <c r="D62" s="265"/>
      <c r="E62" s="266"/>
      <c r="F62" s="265"/>
      <c r="G62" s="266"/>
      <c r="H62" s="265"/>
      <c r="I62" s="266"/>
      <c r="J62" s="266"/>
      <c r="K62" s="266"/>
      <c r="L62" s="266"/>
      <c r="M62" s="266"/>
      <c r="N62" s="265"/>
      <c r="O62" s="266"/>
      <c r="P62" s="265"/>
      <c r="Q62" s="266"/>
      <c r="R62" s="267"/>
      <c r="S62" s="266"/>
      <c r="T62" s="268"/>
      <c r="U62" s="266"/>
    </row>
    <row r="63" spans="1:21" s="143" customFormat="1" ht="16.5">
      <c r="A63" s="230"/>
      <c r="B63" s="252"/>
      <c r="C63" s="266"/>
      <c r="D63" s="265"/>
      <c r="E63" s="265"/>
      <c r="F63" s="265"/>
      <c r="G63" s="266"/>
      <c r="H63" s="265"/>
      <c r="I63" s="266"/>
      <c r="J63" s="266"/>
      <c r="K63" s="266"/>
      <c r="L63" s="266"/>
      <c r="M63" s="266"/>
      <c r="N63" s="265"/>
      <c r="O63" s="266"/>
      <c r="P63" s="265"/>
      <c r="Q63" s="266"/>
      <c r="R63" s="267"/>
      <c r="S63" s="267"/>
      <c r="T63" s="268"/>
      <c r="U63" s="269"/>
    </row>
    <row r="64" spans="1:21" s="22" customFormat="1" ht="17.25">
      <c r="A64" s="236" t="str">
        <f>+SCI!A57</f>
        <v>Приложенията на страници от 5 до 105 са неразделна част от консолидирания финансов отчет.</v>
      </c>
      <c r="B64" s="283"/>
      <c r="C64" s="223"/>
      <c r="D64" s="223"/>
      <c r="E64" s="223"/>
      <c r="F64" s="223"/>
      <c r="G64" s="284"/>
      <c r="H64" s="285"/>
      <c r="I64" s="284"/>
      <c r="J64" s="284"/>
      <c r="K64" s="286"/>
      <c r="L64" s="284"/>
      <c r="M64" s="284"/>
      <c r="N64" s="284"/>
      <c r="O64" s="284"/>
      <c r="P64" s="284"/>
      <c r="Q64" s="284"/>
      <c r="R64" s="222"/>
      <c r="S64" s="287"/>
      <c r="T64" s="222"/>
      <c r="U64" s="222"/>
    </row>
    <row r="65" spans="1:21" s="22" customFormat="1" ht="8.25" customHeight="1">
      <c r="A65" s="237"/>
      <c r="B65" s="288"/>
      <c r="C65" s="284"/>
      <c r="D65" s="284"/>
      <c r="E65" s="284"/>
      <c r="F65" s="284"/>
      <c r="G65" s="284"/>
      <c r="H65" s="285"/>
      <c r="I65" s="284"/>
      <c r="J65" s="284"/>
      <c r="K65" s="284"/>
      <c r="L65" s="284"/>
      <c r="M65" s="284"/>
      <c r="N65" s="284"/>
      <c r="O65" s="284"/>
      <c r="P65" s="284"/>
      <c r="Q65" s="284"/>
      <c r="R65" s="222"/>
      <c r="S65" s="287"/>
      <c r="T65" s="222"/>
      <c r="U65" s="222"/>
    </row>
    <row r="66" spans="1:17" ht="17.25">
      <c r="A66" s="238" t="s">
        <v>38</v>
      </c>
      <c r="B66" s="289"/>
      <c r="C66" s="290"/>
      <c r="D66" s="290"/>
      <c r="E66" s="290"/>
      <c r="F66" s="290"/>
      <c r="G66" s="290"/>
      <c r="H66" s="290"/>
      <c r="I66" s="290"/>
      <c r="J66" s="290"/>
      <c r="K66" s="290"/>
      <c r="L66" s="290"/>
      <c r="M66" s="290"/>
      <c r="N66" s="290"/>
      <c r="O66" s="290"/>
      <c r="P66" s="290"/>
      <c r="Q66" s="290"/>
    </row>
    <row r="67" spans="1:17" ht="9.75" customHeight="1">
      <c r="A67" s="238"/>
      <c r="B67" s="289"/>
      <c r="C67" s="290"/>
      <c r="D67" s="290"/>
      <c r="E67" s="290"/>
      <c r="F67" s="290"/>
      <c r="G67" s="290"/>
      <c r="H67" s="290"/>
      <c r="I67" s="290"/>
      <c r="J67" s="290"/>
      <c r="K67" s="290"/>
      <c r="L67" s="290"/>
      <c r="M67" s="290"/>
      <c r="N67" s="290"/>
      <c r="O67" s="290"/>
      <c r="P67" s="290"/>
      <c r="Q67" s="290"/>
    </row>
    <row r="68" spans="1:2" ht="17.25">
      <c r="A68" s="239" t="s">
        <v>39</v>
      </c>
      <c r="B68" s="289"/>
    </row>
    <row r="69" spans="1:2" ht="10.5" customHeight="1">
      <c r="A69" s="239"/>
      <c r="B69" s="289"/>
    </row>
    <row r="70" spans="1:2" ht="17.25">
      <c r="A70" s="236" t="s">
        <v>5</v>
      </c>
      <c r="B70" s="291"/>
    </row>
    <row r="71" spans="1:2" ht="14.25" customHeight="1">
      <c r="A71" s="240" t="s">
        <v>6</v>
      </c>
      <c r="B71" s="291"/>
    </row>
    <row r="72" spans="1:2" ht="8.25" customHeight="1">
      <c r="A72" s="241"/>
      <c r="B72" s="292"/>
    </row>
    <row r="73" spans="1:2" ht="17.25">
      <c r="A73" s="242" t="s">
        <v>131</v>
      </c>
      <c r="B73" s="293"/>
    </row>
    <row r="74" spans="1:2" ht="17.25">
      <c r="A74" s="243" t="s">
        <v>130</v>
      </c>
      <c r="B74" s="294"/>
    </row>
    <row r="75" ht="16.5">
      <c r="A75" s="237"/>
    </row>
    <row r="77" ht="16.5">
      <c r="A77" s="244"/>
    </row>
    <row r="83" spans="1:2" ht="16.5">
      <c r="A83" s="245"/>
      <c r="B83" s="224"/>
    </row>
  </sheetData>
  <sheetProtection/>
  <mergeCells count="11">
    <mergeCell ref="Q5:Q6"/>
    <mergeCell ref="A2:Q2"/>
    <mergeCell ref="C4:Q4"/>
    <mergeCell ref="A5:A6"/>
    <mergeCell ref="C5:C6"/>
    <mergeCell ref="E5:E6"/>
    <mergeCell ref="G5:G6"/>
    <mergeCell ref="I5:I6"/>
    <mergeCell ref="K5:K6"/>
    <mergeCell ref="M5:M6"/>
    <mergeCell ref="O5:O6"/>
  </mergeCells>
  <printOptions/>
  <pageMargins left="0.4724409448818898" right="0.31496062992125984" top="0.6692913385826772" bottom="0.5905511811023623" header="0.6692913385826772" footer="0.5905511811023623"/>
  <pageSetup blackAndWhite="1" firstPageNumber="4" useFirstPageNumber="1" fitToHeight="1" fitToWidth="1" horizontalDpi="600" verticalDpi="600" orientation="landscape" paperSize="9" scale="45" r:id="rId1"/>
  <headerFooter alignWithMargins="0">
    <oddFooter>&amp;R&amp;14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AFA OOD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SOPHARMA REPORTING TEAM</dc:creator>
  <cp:keywords/>
  <dc:description/>
  <cp:lastModifiedBy>Lyubima Dasheva</cp:lastModifiedBy>
  <cp:lastPrinted>2018-11-23T15:07:21Z</cp:lastPrinted>
  <dcterms:created xsi:type="dcterms:W3CDTF">2012-04-12T11:15:46Z</dcterms:created>
  <dcterms:modified xsi:type="dcterms:W3CDTF">2018-11-28T12:26:07Z</dcterms:modified>
  <cp:category/>
  <cp:version/>
  <cp:contentType/>
  <cp:contentStatus/>
</cp:coreProperties>
</file>