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3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<sst xmlns="http://schemas.openxmlformats.org/spreadsheetml/2006/main" count="1061" uniqueCount="873">
  <si>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</si>
  <si>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</si>
  <si>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</si>
  <si>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</si>
  <si>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</si>
  <si>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</si>
  <si>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</si>
  <si>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</si>
  <si>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</si>
  <si>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</si>
  <si>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</si>
  <si>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</si>
  <si>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</si>
  <si>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</si>
  <si>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</si>
  <si>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</si>
  <si>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</si>
  <si>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</si>
  <si>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</si>
  <si>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</si>
  <si>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</si>
  <si>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</si>
  <si>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</si>
  <si>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</si>
  <si>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</si>
  <si>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</si>
  <si>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</si>
  <si>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</si>
  <si>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</si>
  <si>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</si>
  <si>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</si>
  <si>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</si>
  <si>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</si>
  <si>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</si>
  <si>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</si>
  <si>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</si>
  <si>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</si>
  <si>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</si>
  <si>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</si>
  <si>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</si>
  <si>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</si>
  <si>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</si>
  <si>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</si>
  <si>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</si>
  <si>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</si>
  <si>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</si>
  <si>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</si>
  <si>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</si>
  <si>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</si>
  <si>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</si>
  <si>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</si>
  <si>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</si>
  <si>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</si>
  <si>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</si>
  <si>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</si>
  <si>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</si>
  <si>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</si>
  <si>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</si>
  <si>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</si>
  <si>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</si>
  <si>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</si>
  <si>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</si>
  <si>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</si>
  <si>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</si>
  <si>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</si>
  <si>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</si>
  <si>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</si>
  <si>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</si>
  <si>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</si>
  <si>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</si>
  <si>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</si>
  <si>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</si>
  <si>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</si>
  <si>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</si>
  <si>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</si>
  <si>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</si>
  <si>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</si>
  <si>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</si>
  <si>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</si>
  <si>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</si>
  <si>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</si>
  <si>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</si>
  <si>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</si>
  <si>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</si>
  <si>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</si>
  <si>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</si>
  <si>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</si>
  <si>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</si>
  <si>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</si>
  <si>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</si>
  <si>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</si>
  <si>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</si>
  <si>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</si>
  <si>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</si>
  <si>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</si>
  <si>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</si>
  <si>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</si>
  <si>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</si>
  <si>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</si>
  <si>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</si>
  <si>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</si>
  <si>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</si>
  <si>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</si>
  <si>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</si>
  <si>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</si>
  <si>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</si>
  <si>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</si>
  <si>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</si>
  <si>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</si>
  <si>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</si>
  <si>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</si>
  <si>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</si>
  <si>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</si>
  <si>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</si>
  <si>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</si>
  <si>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</si>
  <si>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</si>
  <si>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</si>
  <si>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</si>
  <si>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</si>
  <si>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</si>
  <si>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</si>
  <si>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</si>
  <si>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</si>
  <si>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</si>
  <si>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</si>
  <si>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</si>
  <si>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</si>
  <si>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</si>
  <si>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</si>
  <si>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</si>
  <si>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</si>
  <si>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</si>
  <si>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</si>
  <si>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</si>
  <si>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</si>
  <si>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</si>
  <si>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</si>
  <si>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</si>
  <si>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</si>
  <si>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</si>
  <si>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</si>
  <si>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</si>
  <si>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</si>
  <si>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</si>
  <si>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</si>
  <si>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</si>
  <si>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</si>
  <si>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</si>
  <si>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</si>
  <si>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</si>
  <si>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</si>
  <si>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</si>
  <si>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</si>
  <si>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</si>
  <si>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</si>
  <si>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</si>
  <si>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</si>
  <si>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</si>
  <si>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</si>
  <si>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</si>
  <si>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</si>
  <si>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</si>
  <si>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</si>
  <si>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</si>
  <si>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</si>
  <si>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</si>
  <si>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</si>
  <si>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</si>
  <si>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</si>
  <si>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</si>
  <si>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</si>
  <si>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</si>
  <si>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</si>
  <si>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</si>
  <si>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</si>
  <si>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</si>
  <si>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</si>
  <si>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</si>
  <si>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</si>
  <si>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</si>
  <si>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</si>
  <si>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</si>
  <si>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</si>
  <si>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</si>
  <si>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</si>
  <si>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</si>
  <si>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</si>
  <si>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</si>
  <si>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</si>
  <si>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</si>
  <si>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</si>
  <si>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</si>
  <si>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</si>
  <si>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</si>
  <si>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</si>
  <si>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</si>
  <si>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</si>
  <si>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</si>
  <si>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</si>
  <si>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</si>
  <si>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</si>
  <si>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</si>
  <si>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</si>
  <si>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</si>
  <si>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</si>
  <si>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</si>
  <si>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</si>
  <si>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</si>
  <si>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</si>
  <si>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</si>
  <si>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</si>
  <si>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</si>
  <si>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</si>
  <si>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</si>
  <si>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</si>
  <si>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</si>
  <si>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</si>
  <si>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</si>
  <si>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</si>
  <si>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</si>
  <si>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</si>
  <si>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</si>
  <si>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</si>
  <si>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</si>
  <si>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</si>
  <si>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</si>
  <si>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</si>
  <si>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</si>
  <si>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</si>
  <si>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</si>
  <si>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</si>
  <si>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</si>
  <si>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</si>
  <si>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</si>
  <si>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</si>
  <si>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</si>
  <si>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</si>
  <si>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</si>
  <si>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</si>
  <si>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</si>
  <si>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</si>
  <si>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</si>
  <si>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</si>
  <si>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</si>
  <si>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</si>
  <si>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</si>
  <si>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</si>
  <si>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</si>
  <si>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</si>
  <si>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</si>
  <si>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</si>
  <si>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</si>
  <si>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</si>
  <si>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</si>
  <si>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</si>
  <si>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</si>
  <si>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</si>
  <si>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</si>
  <si>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</si>
  <si>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</si>
  <si>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</si>
  <si>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</si>
  <si>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</si>
  <si>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</si>
  <si>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</si>
  <si>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</si>
  <si>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</si>
  <si>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</si>
  <si>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</si>
  <si>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</si>
  <si>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</si>
  <si>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</si>
  <si>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</si>
  <si>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</si>
  <si>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</si>
  <si>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</si>
  <si>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</si>
  <si>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</si>
  <si>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</si>
  <si>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</si>
  <si>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</si>
  <si>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</si>
  <si>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</si>
  <si>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</si>
  <si>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</si>
  <si>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</si>
  <si>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</si>
  <si>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</si>
  <si>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</si>
  <si>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</si>
  <si>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</si>
  <si>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</si>
  <si>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</si>
  <si>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</si>
  <si>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</si>
  <si>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</si>
  <si>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</si>
  <si>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</si>
  <si>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</si>
  <si>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</si>
  <si>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</si>
  <si>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</si>
  <si>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</si>
  <si>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</si>
  <si>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</si>
  <si>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</si>
  <si>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</si>
  <si>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</si>
  <si>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</si>
  <si>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</si>
  <si>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</si>
  <si>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</si>
  <si>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</si>
  <si>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</si>
  <si>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</si>
  <si>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</si>
  <si>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</si>
  <si>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</si>
  <si>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</si>
  <si>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</si>
  <si>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</si>
  <si>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</si>
  <si>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</si>
  <si>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</si>
  <si>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</si>
  <si>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</si>
  <si>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</si>
  <si>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</si>
  <si>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</si>
  <si>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</si>
  <si>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</si>
  <si>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</si>
  <si>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</si>
  <si>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</si>
  <si>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</si>
  <si>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</si>
  <si>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</si>
  <si>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</si>
  <si>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</si>
  <si>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</si>
  <si>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</si>
  <si>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</si>
  <si>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</si>
  <si>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</si>
  <si>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</si>
  <si>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</si>
  <si>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</si>
  <si>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</si>
  <si>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</si>
  <si>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</si>
  <si>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</si>
  <si>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</si>
  <si>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</si>
  <si>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</si>
  <si>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</si>
  <si>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</si>
  <si>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</si>
  <si>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</si>
  <si>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</si>
  <si>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</si>
  <si>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</si>
  <si>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</si>
  <si>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</si>
  <si>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</si>
  <si>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</si>
  <si>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</si>
  <si>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</si>
  <si>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</si>
  <si>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</si>
  <si>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</si>
  <si>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</si>
  <si>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</si>
  <si>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</si>
  <si>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</si>
  <si>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</si>
  <si>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</si>
  <si>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</si>
  <si>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</si>
  <si>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</si>
  <si>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</si>
  <si>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</si>
  <si>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</si>
  <si>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</si>
  <si>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</si>
  <si>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</si>
  <si>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</si>
  <si>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</si>
  <si>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</si>
  <si>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</si>
  <si>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</si>
  <si>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</si>
  <si>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</si>
  <si>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</si>
  <si>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</si>
  <si>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</si>
  <si>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</si>
  <si>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</si>
  <si>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</si>
  <si>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</si>
  <si>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</si>
  <si>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</si>
  <si>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</si>
  <si>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</si>
  <si>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</si>
  <si>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</si>
  <si>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</si>
  <si>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</si>
  <si>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</si>
  <si>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</si>
  <si>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</si>
  <si>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</si>
  <si>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</si>
  <si>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</si>
  <si>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</si>
  <si>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</si>
  <si>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</si>
  <si>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</si>
  <si>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</si>
  <si>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</si>
  <si>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</si>
  <si>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</si>
  <si>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</si>
  <si>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</si>
  <si>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</si>
  <si>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</si>
  <si>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</si>
  <si>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</si>
  <si>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</si>
  <si>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</si>
  <si>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</si>
  <si>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</si>
  <si>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</si>
  <si>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</si>
  <si>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</si>
  <si>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</si>
  <si>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</si>
  <si>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</si>
  <si>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</si>
  <si>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</si>
  <si>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</si>
  <si>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</si>
  <si>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</si>
  <si>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</si>
  <si>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</si>
  <si>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</si>
  <si>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</si>
  <si>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</si>
  <si>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</si>
  <si>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</si>
  <si>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</si>
  <si>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</si>
  <si>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</si>
  <si>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</si>
  <si>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</si>
  <si>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</si>
  <si>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</si>
  <si>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</si>
  <si>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</si>
  <si>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</si>
  <si>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</si>
  <si>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</si>
  <si>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</si>
  <si>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</si>
  <si>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</si>
  <si>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</si>
  <si>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</si>
  <si>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</si>
  <si>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</si>
  <si>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</si>
  <si>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</si>
  <si>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</si>
  <si>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</si>
  <si>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</si>
  <si>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</si>
  <si>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</si>
  <si>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</si>
  <si>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</si>
  <si>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</si>
  <si>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</si>
  <si>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</si>
  <si>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</si>
  <si>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</si>
  <si>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</si>
  <si>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</si>
  <si>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</si>
  <si>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</si>
  <si>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</si>
  <si>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</si>
  <si>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</si>
  <si>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</si>
  <si>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</si>
  <si>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</si>
  <si>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</si>
  <si>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</si>
  <si>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</si>
  <si>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</si>
  <si>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</si>
  <si>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</si>
  <si>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</si>
  <si>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</si>
  <si>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</si>
  <si>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</si>
  <si>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</si>
  <si>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</si>
  <si>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</si>
  <si>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</si>
  <si>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</si>
  <si>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</si>
  <si>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</si>
  <si>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</si>
  <si>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</si>
  <si>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</si>
  <si>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</si>
  <si>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</si>
  <si>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</si>
  <si>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</si>
  <si>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</si>
  <si>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</si>
  <si>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</si>
  <si>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</si>
  <si>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</si>
  <si>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</si>
  <si>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</si>
  <si>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</si>
  <si>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</si>
  <si>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</si>
  <si>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</si>
  <si>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</si>
  <si>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</si>
  <si>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</si>
  <si>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</si>
  <si>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</si>
  <si>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</si>
  <si>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</si>
  <si>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</si>
  <si>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</si>
  <si>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</si>
  <si>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</si>
  <si>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</si>
  <si>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</si>
  <si>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</si>
  <si>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</si>
  <si>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</si>
  <si>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</si>
  <si>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</si>
  <si>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</si>
  <si>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</si>
  <si>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</si>
  <si>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</si>
  <si>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</si>
  <si>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</si>
  <si>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</si>
  <si>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</si>
  <si>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</si>
  <si>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</si>
  <si>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</si>
  <si>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</si>
  <si>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</si>
  <si>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</si>
  <si>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</si>
  <si>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</si>
  <si>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</si>
  <si>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</si>
  <si>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</si>
  <si>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</si>
  <si>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</si>
  <si>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</si>
  <si>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</si>
  <si>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</si>
  <si>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</si>
  <si>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</si>
  <si>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</si>
  <si>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</si>
  <si>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</si>
  <si>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</si>
  <si>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</si>
  <si>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</si>
  <si>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</si>
  <si>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</si>
  <si>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</si>
  <si>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</si>
  <si>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</si>
  <si>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</si>
  <si>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</si>
  <si>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</si>
  <si>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</si>
  <si>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</si>
  <si>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</si>
  <si>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</si>
  <si>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</si>
  <si>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</si>
  <si>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</si>
  <si>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</si>
  <si>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</si>
  <si>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</si>
  <si>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</si>
  <si>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</si>
  <si>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</si>
  <si>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</si>
  <si>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</si>
  <si>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</si>
  <si>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</si>
  <si>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</si>
  <si>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</si>
  <si>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</si>
  <si>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</si>
  <si>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</si>
  <si>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</si>
  <si>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</si>
  <si>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</si>
  <si>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</si>
  <si>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</si>
  <si>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</si>
  <si>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</si>
  <si>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</si>
  <si>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</si>
  <si>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</si>
  <si>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</si>
  <si>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</si>
  <si>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</si>
  <si>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</si>
  <si>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</si>
  <si>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</si>
  <si>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</si>
  <si>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</si>
  <si>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</si>
  <si>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</si>
  <si>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</si>
  <si>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</si>
  <si>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</si>
  <si>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</si>
  <si>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</si>
  <si>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</si>
  <si>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</si>
  <si>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</si>
  <si>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</si>
  <si>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</si>
  <si>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</si>
  <si>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</si>
  <si>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</si>
  <si>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</si>
  <si>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</si>
  <si>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</si>
  <si>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</si>
  <si>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</si>
  <si>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</si>
  <si>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</si>
  <si>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</si>
  <si>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</si>
  <si>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</si>
  <si>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</si>
  <si>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</si>
  <si>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</si>
  <si>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</si>
  <si>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</si>
  <si>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</si>
  <si>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</si>
  <si>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</si>
  <si>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</si>
  <si>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</si>
  <si>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</si>
  <si>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</si>
  <si>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</si>
  <si>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</si>
  <si>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</si>
  <si>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</si>
  <si>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</si>
  <si>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</si>
  <si>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</si>
  <si>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</si>
  <si>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</si>
  <si>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</si>
  <si>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</si>
  <si>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</si>
  <si>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</si>
  <si>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</si>
  <si>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</si>
  <si>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</si>
  <si>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</si>
  <si>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</si>
  <si>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</si>
  <si>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</si>
  <si>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</si>
  <si>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</si>
  <si>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</si>
  <si>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</si>
  <si>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</si>
  <si>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</si>
  <si>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</si>
  <si>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</si>
  <si>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</si>
  <si>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</si>
  <si>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</si>
  <si>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</si>
  <si>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</si>
  <si>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</si>
  <si>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</si>
  <si>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</si>
  <si>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</si>
  <si>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</si>
  <si>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</si>
  <si>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</si>
  <si>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</si>
  <si>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</si>
  <si>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</si>
  <si>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</si>
  <si>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</si>
  <si>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</si>
  <si>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</si>
  <si>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</si>
  <si>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</si>
  <si>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</si>
  <si>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</si>
  <si>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</si>
  <si>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</si>
  <si>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</si>
  <si>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</si>
  <si>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</si>
  <si>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</si>
  <si>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</si>
  <si>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</si>
  <si>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</si>
  <si>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</si>
  <si>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</si>
  <si>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</si>
  <si>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</si>
  <si>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</si>
  <si>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</si>
  <si>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</si>
  <si>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</si>
  <si>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</si>
  <si>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</si>
  <si>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</si>
  <si>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</si>
  <si>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</si>
  <si>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</si>
  <si>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</si>
  <si>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</si>
  <si>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</si>
  <si>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</si>
  <si>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</si>
  <si>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</si>
  <si>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</si>
  <si>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</si>
  <si>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</si>
  <si>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</si>
  <si>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</si>
  <si>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</si>
  <si>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</si>
  <si>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</si>
  <si>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</si>
  <si>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</si>
  <si>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</si>
  <si>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</si>
  <si>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</si>
  <si>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</si>
  <si>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</si>
  <si>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</si>
  <si>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</si>
  <si>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</si>
  <si>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</si>
  <si>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</si>
  <si>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</si>
  <si>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</si>
  <si>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</si>
  <si>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</si>
  <si>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</si>
  <si>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</si>
  <si>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</si>
  <si>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</si>
  <si>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</si>
  <si>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</si>
  <si>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</si>
  <si>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</si>
  <si>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</si>
  <si>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</si>
  <si>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</si>
  <si>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</si>
  <si>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</si>
  <si>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</si>
  <si>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</si>
  <si>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</si>
  <si>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</si>
  <si>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</si>
  <si>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</si>
  <si>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</si>
  <si>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</si>
  <si>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</si>
  <si>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</si>
  <si>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</si>
  <si>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</si>
  <si>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</si>
  <si>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</si>
  <si>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</si>
  <si>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</si>
  <si>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</si>
  <si>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</si>
  <si>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</si>
  <si>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</si>
  <si>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</si>
  <si>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</si>
  <si>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</si>
  <si>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</si>
  <si>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</si>
  <si>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</si>
  <si>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</si>
  <si>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</si>
  <si>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</si>
  <si>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</si>
  <si>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</si>
  <si>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</si>
  <si>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</si>
  <si>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</si>
  <si>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</si>
  <si>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</si>
  <si>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</si>
  <si>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</si>
  <si>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</si>
  <si>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</si>
  <si>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</si>
  <si>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</si>
  <si>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</si>
  <si>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</si>
  <si>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</si>
  <si>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</si>
  <si>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</si>
  <si>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</si>
  <si>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</si>
  <si>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</si>
  <si>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</si>
  <si>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</si>
  <si>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</si>
  <si>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</si>
  <si>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</si>
  <si>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</si>
  <si>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</si>
  <si>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</si>
  <si>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</si>
  <si>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</si>
  <si>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</si>
  <si>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</si>
  <si>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</si>
  <si>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</si>
  <si>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</si>
  <si>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</si>
  <si>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</si>
  <si>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</si>
  <si>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</si>
  <si>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</si>
  <si>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</si>
  <si>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</si>
  <si>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</si>
  <si>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</si>
  <si>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</si>
  <si>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</si>
  <si>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</si>
  <si>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</si>
  <si>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</si>
  <si>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</si>
  <si>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</si>
  <si>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</si>
  <si>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</si>
  <si>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</si>
  <si>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</si>
  <si>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</si>
  <si>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</si>
  <si>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</si>
  <si>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</si>
  <si>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</si>
  <si>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"Верея Тур"АД</t>
  </si>
  <si>
    <t xml:space="preserve">ЕИК по БУЛСТАТ  </t>
  </si>
  <si>
    <t>четвърто тримесечие на 2009 год.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</si>
</sst>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C73">
      <selection activeCell="H71" sqref="H7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870</v>
      </c>
      <c r="F3" s="217" t="s">
        <v>871</v>
      </c>
      <c r="G3" s="172"/>
      <c r="H3" s="461">
        <v>833067523</v>
      </c>
    </row>
    <row r="4" spans="1:8" ht="15">
      <c r="A4" s="580" t="s">
        <v>3</v>
      </c>
      <c r="B4" s="586"/>
      <c r="C4" s="586"/>
      <c r="D4" s="586"/>
      <c r="E4" s="504" t="s">
        <v>159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30</v>
      </c>
      <c r="D11" s="151">
        <v>30</v>
      </c>
      <c r="E11" s="237" t="s">
        <v>22</v>
      </c>
      <c r="F11" s="242" t="s">
        <v>23</v>
      </c>
      <c r="G11" s="152">
        <v>63</v>
      </c>
      <c r="H11" s="152">
        <v>63</v>
      </c>
    </row>
    <row r="12" spans="1:8" ht="15">
      <c r="A12" s="235" t="s">
        <v>24</v>
      </c>
      <c r="B12" s="241" t="s">
        <v>25</v>
      </c>
      <c r="C12" s="151">
        <v>2395</v>
      </c>
      <c r="D12" s="151">
        <v>2520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529</v>
      </c>
      <c r="D13" s="151">
        <v>642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47</v>
      </c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>
        <v>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180</v>
      </c>
      <c r="D17" s="151"/>
      <c r="E17" s="243" t="s">
        <v>46</v>
      </c>
      <c r="F17" s="245" t="s">
        <v>47</v>
      </c>
      <c r="G17" s="154">
        <f>G11+G14+G15+G16</f>
        <v>63</v>
      </c>
      <c r="H17" s="154">
        <f>H11+H14+H15+H16</f>
        <v>63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86</v>
      </c>
      <c r="D18" s="151">
        <v>106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3267</v>
      </c>
      <c r="D19" s="155">
        <f>SUM(D11:D18)</f>
        <v>3306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2538</v>
      </c>
      <c r="H21" s="156">
        <f>SUM(H22:H24)</f>
        <v>2538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2538</v>
      </c>
      <c r="H24" s="152">
        <v>2538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2538</v>
      </c>
      <c r="H25" s="154">
        <f>H19+H20+H21</f>
        <v>2538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545</v>
      </c>
      <c r="H31" s="152">
        <v>358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545</v>
      </c>
      <c r="H33" s="154">
        <f>H27+H31+H32</f>
        <v>358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3146</v>
      </c>
      <c r="H36" s="154">
        <f>H25+H17+H33</f>
        <v>2959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3267</v>
      </c>
      <c r="D55" s="155">
        <f>D19+D20+D21+D27+D32+D45+D51+D53+D54</f>
        <v>3306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50</v>
      </c>
      <c r="D58" s="151">
        <v>65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8</v>
      </c>
      <c r="D60" s="151">
        <v>12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160</v>
      </c>
      <c r="H61" s="154">
        <f>SUM(H62:H68)</f>
        <v>434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58</v>
      </c>
      <c r="D64" s="155">
        <f>SUM(D58:D63)</f>
        <v>77</v>
      </c>
      <c r="E64" s="237" t="s">
        <v>200</v>
      </c>
      <c r="F64" s="242" t="s">
        <v>201</v>
      </c>
      <c r="G64" s="152">
        <v>103</v>
      </c>
      <c r="H64" s="152">
        <v>307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30</v>
      </c>
      <c r="H66" s="152">
        <v>37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11</v>
      </c>
      <c r="H67" s="152"/>
    </row>
    <row r="68" spans="1:8" ht="15">
      <c r="A68" s="235" t="s">
        <v>211</v>
      </c>
      <c r="B68" s="241" t="s">
        <v>212</v>
      </c>
      <c r="C68" s="151">
        <v>195</v>
      </c>
      <c r="D68" s="151">
        <v>78</v>
      </c>
      <c r="E68" s="237" t="s">
        <v>213</v>
      </c>
      <c r="F68" s="242" t="s">
        <v>214</v>
      </c>
      <c r="G68" s="152">
        <v>16</v>
      </c>
      <c r="H68" s="152">
        <v>90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352</v>
      </c>
      <c r="H69" s="152">
        <v>128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512</v>
      </c>
      <c r="H71" s="161">
        <f>H59+H60+H61+H69+H70</f>
        <v>562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117</v>
      </c>
      <c r="D72" s="151">
        <v>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7</v>
      </c>
      <c r="D74" s="151">
        <v>10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319</v>
      </c>
      <c r="D75" s="155">
        <f>SUM(D67:D74)</f>
        <v>90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512</v>
      </c>
      <c r="H79" s="162">
        <f>H71+H74+H75+H76</f>
        <v>562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27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9</v>
      </c>
      <c r="D88" s="151">
        <v>19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</v>
      </c>
      <c r="D91" s="155">
        <f>SUM(D87:D90)</f>
        <v>46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391</v>
      </c>
      <c r="D93" s="155">
        <f>D64+D75+D84+D91+D92</f>
        <v>215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3658</v>
      </c>
      <c r="D94" s="164">
        <f>D93+D55</f>
        <v>3521</v>
      </c>
      <c r="E94" s="449" t="s">
        <v>270</v>
      </c>
      <c r="F94" s="289" t="s">
        <v>271</v>
      </c>
      <c r="G94" s="165">
        <f>G36+G39+G55+G79</f>
        <v>3658</v>
      </c>
      <c r="H94" s="165">
        <f>H36+H39+H55+H79</f>
        <v>3521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861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5">
      <selection activeCell="C37" sqref="C3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 "Верея Тур"АД</v>
      </c>
      <c r="C2" s="589"/>
      <c r="D2" s="589"/>
      <c r="E2" s="589"/>
      <c r="F2" s="575" t="s">
        <v>2</v>
      </c>
      <c r="G2" s="575"/>
      <c r="H2" s="526">
        <f>'справка №1-БАЛАНС'!H3</f>
        <v>833067523</v>
      </c>
    </row>
    <row r="3" spans="1:8" ht="15">
      <c r="A3" s="467" t="s">
        <v>275</v>
      </c>
      <c r="B3" s="589" t="str">
        <f>'справка №1-БАЛАНС'!E4</f>
        <v> 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четвърто тримесечие на 2009 год.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198</v>
      </c>
      <c r="D9" s="46">
        <v>379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93</v>
      </c>
      <c r="D10" s="46">
        <v>96</v>
      </c>
      <c r="E10" s="298" t="s">
        <v>289</v>
      </c>
      <c r="F10" s="549" t="s">
        <v>290</v>
      </c>
      <c r="G10" s="550">
        <v>7</v>
      </c>
      <c r="H10" s="550">
        <v>18</v>
      </c>
    </row>
    <row r="11" spans="1:8" ht="12">
      <c r="A11" s="298" t="s">
        <v>291</v>
      </c>
      <c r="B11" s="299" t="s">
        <v>292</v>
      </c>
      <c r="C11" s="46">
        <v>84</v>
      </c>
      <c r="D11" s="46">
        <v>107</v>
      </c>
      <c r="E11" s="300" t="s">
        <v>293</v>
      </c>
      <c r="F11" s="549" t="s">
        <v>294</v>
      </c>
      <c r="G11" s="550">
        <v>527</v>
      </c>
      <c r="H11" s="550">
        <v>847</v>
      </c>
    </row>
    <row r="12" spans="1:8" ht="12">
      <c r="A12" s="298" t="s">
        <v>295</v>
      </c>
      <c r="B12" s="299" t="s">
        <v>296</v>
      </c>
      <c r="C12" s="46">
        <v>118</v>
      </c>
      <c r="D12" s="46">
        <v>102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20</v>
      </c>
      <c r="D13" s="46">
        <v>20</v>
      </c>
      <c r="E13" s="301" t="s">
        <v>51</v>
      </c>
      <c r="F13" s="551" t="s">
        <v>300</v>
      </c>
      <c r="G13" s="548">
        <f>SUM(G9:G12)</f>
        <v>534</v>
      </c>
      <c r="H13" s="548">
        <f>SUM(H9:H12)</f>
        <v>865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4</v>
      </c>
      <c r="D14" s="46">
        <v>13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</v>
      </c>
      <c r="D16" s="47">
        <v>4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521</v>
      </c>
      <c r="D19" s="49">
        <f>SUM(D9:D15)+D16</f>
        <v>721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</v>
      </c>
      <c r="D25" s="46">
        <v>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</v>
      </c>
      <c r="D26" s="49">
        <f>SUM(D22:D25)</f>
        <v>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523</v>
      </c>
      <c r="D28" s="50">
        <f>D26+D19</f>
        <v>725</v>
      </c>
      <c r="E28" s="127" t="s">
        <v>339</v>
      </c>
      <c r="F28" s="554" t="s">
        <v>340</v>
      </c>
      <c r="G28" s="548">
        <f>G13+G15+G24</f>
        <v>534</v>
      </c>
      <c r="H28" s="548">
        <f>H13+H15+H24</f>
        <v>865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11</v>
      </c>
      <c r="D30" s="50">
        <f>IF((H28-D28)&gt;0,H28-D28,0)</f>
        <v>140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523</v>
      </c>
      <c r="D33" s="49">
        <f>D28-D31+D32</f>
        <v>725</v>
      </c>
      <c r="E33" s="127" t="s">
        <v>353</v>
      </c>
      <c r="F33" s="554" t="s">
        <v>354</v>
      </c>
      <c r="G33" s="53">
        <f>G32-G31+G28</f>
        <v>534</v>
      </c>
      <c r="H33" s="53">
        <f>H32-H31+H28</f>
        <v>865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11</v>
      </c>
      <c r="D34" s="50">
        <f>IF((H33-D33)&gt;0,H33-D33,0)</f>
        <v>140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</v>
      </c>
      <c r="D35" s="49">
        <f>D36+D37+D38</f>
        <v>15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</v>
      </c>
      <c r="D36" s="46">
        <v>15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10</v>
      </c>
      <c r="D39" s="460">
        <f>+IF((H33-D33-D35)&gt;0,H33-D33-D35,0)</f>
        <v>125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10</v>
      </c>
      <c r="D41" s="52">
        <f>IF(H39=0,IF(D39-D40&gt;0,D39-D40+H40,0),IF(H39-H40&lt;0,H40-H39+D39,0))</f>
        <v>125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534</v>
      </c>
      <c r="D42" s="53">
        <f>D33+D35+D39</f>
        <v>865</v>
      </c>
      <c r="E42" s="128" t="s">
        <v>380</v>
      </c>
      <c r="F42" s="129" t="s">
        <v>381</v>
      </c>
      <c r="G42" s="53">
        <f>G39+G33</f>
        <v>534</v>
      </c>
      <c r="H42" s="53">
        <f>H39+H33</f>
        <v>865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868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B20">
      <selection activeCell="C50" sqref="C50:D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 "Верея Тур"АД</v>
      </c>
      <c r="C4" s="541" t="s">
        <v>2</v>
      </c>
      <c r="D4" s="541">
        <f>'справка №1-БАЛАНС'!H3</f>
        <v>833067523</v>
      </c>
      <c r="E4" s="323"/>
      <c r="F4" s="323"/>
    </row>
    <row r="5" spans="1:4" ht="15">
      <c r="A5" s="470" t="s">
        <v>275</v>
      </c>
      <c r="B5" s="470" t="str">
        <f>'справка №1-БАЛАНС'!E4</f>
        <v> 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четвърто тримесечие на 2009 год.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534</v>
      </c>
      <c r="D10" s="54">
        <v>852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-338</v>
      </c>
      <c r="D11" s="54">
        <v>-718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-138</v>
      </c>
      <c r="D13" s="54">
        <v>-120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-32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>
        <v>-4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>
        <v>-3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26</v>
      </c>
      <c r="D20" s="55">
        <f>SUM(D10:D19)</f>
        <v>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-48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-48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/>
      <c r="D36" s="54"/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-2</v>
      </c>
      <c r="D41" s="54">
        <v>-4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-2</v>
      </c>
      <c r="D42" s="55">
        <f>SUM(D34:D41)</f>
        <v>-4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-24</v>
      </c>
      <c r="D43" s="55">
        <f>D42+D32+D20</f>
        <v>3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35</v>
      </c>
      <c r="D44" s="132">
        <v>42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11</v>
      </c>
      <c r="D45" s="55">
        <f>D44+D43</f>
        <v>45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B10">
      <selection activeCell="I17" sqref="I17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461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 "Верея Тур"АД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833067523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 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четвърто тримесечие на 2009 год.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63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>
        <v>2538</v>
      </c>
      <c r="I11" s="58">
        <f>'справка №1-БАЛАНС'!H28+'справка №1-БАЛАНС'!H31</f>
        <v>358</v>
      </c>
      <c r="J11" s="58">
        <f>'справка №1-БАЛАНС'!H29+'справка №1-БАЛАНС'!H32</f>
        <v>0</v>
      </c>
      <c r="K11" s="60"/>
      <c r="L11" s="344">
        <f>SUM(C11:K11)</f>
        <v>2959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63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2538</v>
      </c>
      <c r="I15" s="61">
        <f t="shared" si="2"/>
        <v>358</v>
      </c>
      <c r="J15" s="61">
        <f t="shared" si="2"/>
        <v>0</v>
      </c>
      <c r="K15" s="61">
        <f t="shared" si="2"/>
        <v>0</v>
      </c>
      <c r="L15" s="344">
        <f t="shared" si="1"/>
        <v>2959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v>187</v>
      </c>
      <c r="J16" s="345">
        <f>+'справка №1-БАЛАНС'!G32</f>
        <v>0</v>
      </c>
      <c r="K16" s="60"/>
      <c r="L16" s="344">
        <f t="shared" si="1"/>
        <v>187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63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2538</v>
      </c>
      <c r="I29" s="59">
        <f t="shared" si="6"/>
        <v>545</v>
      </c>
      <c r="J29" s="59">
        <f t="shared" si="6"/>
        <v>0</v>
      </c>
      <c r="K29" s="59">
        <f t="shared" si="6"/>
        <v>0</v>
      </c>
      <c r="L29" s="344">
        <f t="shared" si="1"/>
        <v>3146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63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2538</v>
      </c>
      <c r="I32" s="59">
        <f t="shared" si="7"/>
        <v>545</v>
      </c>
      <c r="J32" s="59">
        <f t="shared" si="7"/>
        <v>0</v>
      </c>
      <c r="K32" s="59">
        <f t="shared" si="7"/>
        <v>0</v>
      </c>
      <c r="L32" s="344">
        <f t="shared" si="1"/>
        <v>3146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79" t="s">
        <v>523</v>
      </c>
      <c r="E38" s="579"/>
      <c r="F38" s="579"/>
      <c r="G38" s="579"/>
      <c r="H38" s="579"/>
      <c r="I38" s="579"/>
      <c r="J38" s="15" t="s">
        <v>864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workbookViewId="0" topLeftCell="J20">
      <selection activeCell="M14" sqref="M1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 "Верея Тур"АД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833067523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четвърто тримесечие на 2009 год.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29</v>
      </c>
      <c r="E9" s="189"/>
      <c r="F9" s="189"/>
      <c r="G9" s="74">
        <f>D9+E9-F9</f>
        <v>29</v>
      </c>
      <c r="H9" s="65"/>
      <c r="I9" s="65"/>
      <c r="J9" s="74">
        <f>G9+H9-I9</f>
        <v>29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3118</v>
      </c>
      <c r="E10" s="189"/>
      <c r="F10" s="189"/>
      <c r="G10" s="74">
        <f aca="true" t="shared" si="2" ref="G10:G39">D10+E10-F10</f>
        <v>3118</v>
      </c>
      <c r="H10" s="65"/>
      <c r="I10" s="65"/>
      <c r="J10" s="74">
        <f aca="true" t="shared" si="3" ref="J10:J39">G10+H10-I10</f>
        <v>3118</v>
      </c>
      <c r="K10" s="65">
        <v>692</v>
      </c>
      <c r="L10" s="65">
        <v>31</v>
      </c>
      <c r="M10" s="65"/>
      <c r="N10" s="74">
        <f aca="true" t="shared" si="4" ref="N10:N39">K10+L10-M10</f>
        <v>723</v>
      </c>
      <c r="O10" s="65"/>
      <c r="P10" s="65"/>
      <c r="Q10" s="74">
        <f t="shared" si="0"/>
        <v>723</v>
      </c>
      <c r="R10" s="74">
        <f t="shared" si="1"/>
        <v>2395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1089</v>
      </c>
      <c r="E11" s="189"/>
      <c r="F11" s="189"/>
      <c r="G11" s="74">
        <f t="shared" si="2"/>
        <v>1089</v>
      </c>
      <c r="H11" s="65"/>
      <c r="I11" s="65"/>
      <c r="J11" s="74">
        <f t="shared" si="3"/>
        <v>1089</v>
      </c>
      <c r="K11" s="65">
        <v>515</v>
      </c>
      <c r="L11" s="65">
        <v>46</v>
      </c>
      <c r="M11" s="65"/>
      <c r="N11" s="74">
        <f t="shared" si="4"/>
        <v>561</v>
      </c>
      <c r="O11" s="65"/>
      <c r="P11" s="65"/>
      <c r="Q11" s="74">
        <f t="shared" si="0"/>
        <v>561</v>
      </c>
      <c r="R11" s="74">
        <f t="shared" si="1"/>
        <v>528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130</v>
      </c>
      <c r="E13" s="189">
        <v>47</v>
      </c>
      <c r="F13" s="189"/>
      <c r="G13" s="74">
        <f t="shared" si="2"/>
        <v>177</v>
      </c>
      <c r="H13" s="65"/>
      <c r="I13" s="65"/>
      <c r="J13" s="74">
        <f t="shared" si="3"/>
        <v>177</v>
      </c>
      <c r="K13" s="65">
        <v>130</v>
      </c>
      <c r="L13" s="65"/>
      <c r="M13" s="65"/>
      <c r="N13" s="74">
        <f t="shared" si="4"/>
        <v>130</v>
      </c>
      <c r="O13" s="65"/>
      <c r="P13" s="65"/>
      <c r="Q13" s="74">
        <f t="shared" si="0"/>
        <v>130</v>
      </c>
      <c r="R13" s="74">
        <f t="shared" si="1"/>
        <v>47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192</v>
      </c>
      <c r="E14" s="189"/>
      <c r="F14" s="189">
        <v>36</v>
      </c>
      <c r="G14" s="74">
        <f t="shared" si="2"/>
        <v>156</v>
      </c>
      <c r="H14" s="65"/>
      <c r="I14" s="65"/>
      <c r="J14" s="74">
        <f t="shared" si="3"/>
        <v>156</v>
      </c>
      <c r="K14" s="65">
        <v>154</v>
      </c>
      <c r="L14" s="65"/>
      <c r="M14" s="65"/>
      <c r="N14" s="74">
        <f t="shared" si="4"/>
        <v>154</v>
      </c>
      <c r="O14" s="65"/>
      <c r="P14" s="65"/>
      <c r="Q14" s="74">
        <f t="shared" si="0"/>
        <v>154</v>
      </c>
      <c r="R14" s="74">
        <f t="shared" si="1"/>
        <v>2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>
        <v>93</v>
      </c>
      <c r="E15" s="457">
        <v>87</v>
      </c>
      <c r="F15" s="457"/>
      <c r="G15" s="74">
        <f t="shared" si="2"/>
        <v>180</v>
      </c>
      <c r="H15" s="458"/>
      <c r="I15" s="458"/>
      <c r="J15" s="74">
        <f t="shared" si="3"/>
        <v>180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180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163</v>
      </c>
      <c r="E16" s="189"/>
      <c r="F16" s="189"/>
      <c r="G16" s="74">
        <f t="shared" si="2"/>
        <v>163</v>
      </c>
      <c r="H16" s="65"/>
      <c r="I16" s="65"/>
      <c r="J16" s="74">
        <f t="shared" si="3"/>
        <v>163</v>
      </c>
      <c r="K16" s="65">
        <v>71</v>
      </c>
      <c r="L16" s="65">
        <v>6</v>
      </c>
      <c r="M16" s="65"/>
      <c r="N16" s="74">
        <f t="shared" si="4"/>
        <v>77</v>
      </c>
      <c r="O16" s="65"/>
      <c r="P16" s="65"/>
      <c r="Q16" s="74">
        <f aca="true" t="shared" si="5" ref="Q16:Q25">N16+O16-P16</f>
        <v>77</v>
      </c>
      <c r="R16" s="74">
        <f aca="true" t="shared" si="6" ref="R16:R25">J16-Q16</f>
        <v>86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4814</v>
      </c>
      <c r="E17" s="194">
        <f>SUM(E9:E16)</f>
        <v>134</v>
      </c>
      <c r="F17" s="194">
        <f>SUM(F9:F16)</f>
        <v>36</v>
      </c>
      <c r="G17" s="74">
        <f t="shared" si="2"/>
        <v>4912</v>
      </c>
      <c r="H17" s="75">
        <f>SUM(H9:H16)</f>
        <v>0</v>
      </c>
      <c r="I17" s="75">
        <f>SUM(I9:I16)</f>
        <v>0</v>
      </c>
      <c r="J17" s="74">
        <f t="shared" si="3"/>
        <v>4912</v>
      </c>
      <c r="K17" s="75">
        <f>SUM(K9:K16)</f>
        <v>1562</v>
      </c>
      <c r="L17" s="75">
        <f>SUM(L9:L16)</f>
        <v>83</v>
      </c>
      <c r="M17" s="75">
        <f>SUM(M9:M16)</f>
        <v>0</v>
      </c>
      <c r="N17" s="74">
        <f t="shared" si="4"/>
        <v>1645</v>
      </c>
      <c r="O17" s="75">
        <f>SUM(O9:O16)</f>
        <v>0</v>
      </c>
      <c r="P17" s="75">
        <f>SUM(P9:P16)</f>
        <v>0</v>
      </c>
      <c r="Q17" s="74">
        <f t="shared" si="5"/>
        <v>1645</v>
      </c>
      <c r="R17" s="74">
        <f t="shared" si="6"/>
        <v>3267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4</v>
      </c>
      <c r="E22" s="189"/>
      <c r="F22" s="189"/>
      <c r="G22" s="74">
        <f t="shared" si="2"/>
        <v>4</v>
      </c>
      <c r="H22" s="65"/>
      <c r="I22" s="65"/>
      <c r="J22" s="74">
        <f t="shared" si="3"/>
        <v>4</v>
      </c>
      <c r="K22" s="65">
        <v>4</v>
      </c>
      <c r="L22" s="65"/>
      <c r="M22" s="65"/>
      <c r="N22" s="74">
        <f t="shared" si="4"/>
        <v>4</v>
      </c>
      <c r="O22" s="65"/>
      <c r="P22" s="65"/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2</v>
      </c>
      <c r="E24" s="189"/>
      <c r="F24" s="189"/>
      <c r="G24" s="74">
        <f t="shared" si="2"/>
        <v>2</v>
      </c>
      <c r="H24" s="65"/>
      <c r="I24" s="65"/>
      <c r="J24" s="74">
        <f t="shared" si="3"/>
        <v>2</v>
      </c>
      <c r="K24" s="65">
        <v>2</v>
      </c>
      <c r="L24" s="65"/>
      <c r="M24" s="65"/>
      <c r="N24" s="74">
        <f t="shared" si="4"/>
        <v>2</v>
      </c>
      <c r="O24" s="65"/>
      <c r="P24" s="65"/>
      <c r="Q24" s="74">
        <f t="shared" si="5"/>
        <v>2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6</v>
      </c>
      <c r="H25" s="66">
        <f t="shared" si="7"/>
        <v>0</v>
      </c>
      <c r="I25" s="66">
        <f t="shared" si="7"/>
        <v>0</v>
      </c>
      <c r="J25" s="67">
        <f t="shared" si="3"/>
        <v>6</v>
      </c>
      <c r="K25" s="66">
        <f t="shared" si="7"/>
        <v>6</v>
      </c>
      <c r="L25" s="66">
        <f t="shared" si="7"/>
        <v>0</v>
      </c>
      <c r="M25" s="66">
        <f t="shared" si="7"/>
        <v>0</v>
      </c>
      <c r="N25" s="67">
        <f t="shared" si="4"/>
        <v>6</v>
      </c>
      <c r="O25" s="66">
        <f t="shared" si="7"/>
        <v>0</v>
      </c>
      <c r="P25" s="66">
        <f t="shared" si="7"/>
        <v>0</v>
      </c>
      <c r="Q25" s="67">
        <f t="shared" si="5"/>
        <v>6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4820</v>
      </c>
      <c r="E40" s="438">
        <f>E17+E18+E19+E25+E38+E39</f>
        <v>134</v>
      </c>
      <c r="F40" s="438">
        <f aca="true" t="shared" si="13" ref="F40:R40">F17+F18+F19+F25+F38+F39</f>
        <v>36</v>
      </c>
      <c r="G40" s="438">
        <f t="shared" si="13"/>
        <v>4918</v>
      </c>
      <c r="H40" s="438">
        <f t="shared" si="13"/>
        <v>0</v>
      </c>
      <c r="I40" s="438">
        <f t="shared" si="13"/>
        <v>0</v>
      </c>
      <c r="J40" s="438">
        <f t="shared" si="13"/>
        <v>4918</v>
      </c>
      <c r="K40" s="438">
        <f t="shared" si="13"/>
        <v>1568</v>
      </c>
      <c r="L40" s="438">
        <f t="shared" si="13"/>
        <v>83</v>
      </c>
      <c r="M40" s="438">
        <f t="shared" si="13"/>
        <v>0</v>
      </c>
      <c r="N40" s="438">
        <f t="shared" si="13"/>
        <v>1651</v>
      </c>
      <c r="O40" s="438">
        <f t="shared" si="13"/>
        <v>0</v>
      </c>
      <c r="P40" s="438">
        <f t="shared" si="13"/>
        <v>0</v>
      </c>
      <c r="Q40" s="438">
        <f t="shared" si="13"/>
        <v>1651</v>
      </c>
      <c r="R40" s="438">
        <f t="shared" si="13"/>
        <v>3267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6">
      <selection activeCell="D94" sqref="D94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 "Верея Тур"АД</v>
      </c>
      <c r="C3" s="619"/>
      <c r="D3" s="526" t="s">
        <v>2</v>
      </c>
      <c r="E3" s="107">
        <f>'справка №1-БАЛАНС'!H3</f>
        <v>833067523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четвърто тримесечие на 2009 год.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/>
      <c r="D25" s="108"/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195</v>
      </c>
      <c r="D28" s="108">
        <v>195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/>
      <c r="D29" s="108"/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/>
      <c r="D35" s="108"/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195</v>
      </c>
      <c r="D43" s="104">
        <f>D24+D28+D29+D31+D30+D32+D33+D38</f>
        <v>195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195</v>
      </c>
      <c r="D44" s="103">
        <f>D43+D21+D19+D9</f>
        <v>195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160</v>
      </c>
      <c r="D85" s="104">
        <f>SUM(D86:D90)+D94</f>
        <v>160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103</v>
      </c>
      <c r="D87" s="108">
        <v>103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30</v>
      </c>
      <c r="D89" s="108">
        <v>30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16</v>
      </c>
      <c r="D90" s="103">
        <f>SUM(D91:D93)</f>
        <v>16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16</v>
      </c>
      <c r="D93" s="108">
        <v>16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11</v>
      </c>
      <c r="D94" s="108">
        <v>11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352</v>
      </c>
      <c r="D95" s="108">
        <v>352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512</v>
      </c>
      <c r="D96" s="104">
        <f>D85+D80+D75+D71+D95</f>
        <v>512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512</v>
      </c>
      <c r="D97" s="104">
        <f>D96+D68+D66</f>
        <v>512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D1">
      <selection activeCell="A19" sqref="A19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 "Верея Тур"АД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833067523</v>
      </c>
    </row>
    <row r="5" spans="1:9" ht="15">
      <c r="A5" s="501" t="s">
        <v>5</v>
      </c>
      <c r="B5" s="621" t="str">
        <f>'справка №1-БАЛАНС'!E5</f>
        <v>четвърто тримесечие на 2009 год.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3" sqref="A15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 "Верея Тур"АД</v>
      </c>
      <c r="C5" s="627"/>
      <c r="D5" s="627"/>
      <c r="E5" s="570" t="s">
        <v>2</v>
      </c>
      <c r="F5" s="451">
        <f>'справка №1-БАЛАНС'!H3</f>
        <v>833067523</v>
      </c>
    </row>
    <row r="6" spans="1:13" ht="15" customHeight="1">
      <c r="A6" s="27" t="s">
        <v>826</v>
      </c>
      <c r="B6" s="628" t="str">
        <f>'справка №1-БАЛАНС'!E5</f>
        <v>четвърто тримесечие на 2009 год.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Tanya</cp:lastModifiedBy>
  <cp:lastPrinted>2010-01-29T15:59:15Z</cp:lastPrinted>
  <dcterms:created xsi:type="dcterms:W3CDTF">2000-06-29T12:02:40Z</dcterms:created>
  <dcterms:modified xsi:type="dcterms:W3CDTF">2010-01-29T16:15:22Z</dcterms:modified>
  <cp:category/>
  <cp:version/>
  <cp:contentType/>
  <cp:contentStatus/>
</cp:coreProperties>
</file>