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<sst xmlns="http://schemas.openxmlformats.org/spreadsheetml/2006/main" count="1059" uniqueCount="872">
  <si>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</si>
  <si>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</si>
  <si>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</si>
  <si>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</si>
  <si>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</si>
  <si>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</si>
  <si>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</si>
  <si>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</si>
  <si>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</si>
  <si>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</si>
  <si>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</si>
  <si>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</si>
  <si>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</si>
  <si>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</si>
  <si>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</si>
  <si>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</si>
  <si>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</si>
  <si>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</si>
  <si>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</si>
  <si>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</si>
  <si>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</si>
  <si>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</si>
  <si>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</si>
  <si>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</si>
  <si>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</si>
  <si>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</si>
  <si>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</si>
  <si>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</si>
  <si>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</si>
  <si>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</si>
  <si>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</si>
  <si>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</si>
  <si>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</si>
  <si>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</si>
  <si>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</si>
  <si>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</si>
  <si>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</si>
  <si>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</si>
  <si>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</si>
  <si>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</si>
  <si>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</si>
  <si>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</si>
  <si>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</si>
  <si>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</si>
  <si>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</si>
  <si>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</si>
  <si>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</si>
  <si>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</si>
  <si>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</si>
  <si>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</si>
  <si>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</si>
  <si>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</si>
  <si>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</si>
  <si>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</si>
  <si>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</si>
  <si>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</si>
  <si>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</si>
  <si>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</si>
  <si>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</si>
  <si>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</si>
  <si>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</si>
  <si>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</si>
  <si>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</si>
  <si>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</si>
  <si>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</si>
  <si>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</si>
  <si>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</si>
  <si>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</si>
  <si>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</si>
  <si>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</si>
  <si>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</si>
  <si>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</si>
  <si>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</si>
  <si>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</si>
  <si>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</si>
  <si>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</si>
  <si>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</si>
  <si>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</si>
  <si>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</si>
  <si>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</si>
  <si>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</si>
  <si>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</si>
  <si>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</si>
  <si>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</si>
  <si>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</si>
  <si>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</si>
  <si>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</si>
  <si>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</si>
  <si>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</si>
  <si>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</si>
  <si>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</si>
  <si>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</si>
  <si>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</si>
  <si>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</si>
  <si>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</si>
  <si>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</si>
  <si>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</si>
  <si>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</si>
  <si>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</si>
  <si>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</si>
  <si>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</si>
  <si>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</si>
  <si>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</si>
  <si>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</si>
  <si>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</si>
  <si>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</si>
  <si>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</si>
  <si>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</si>
  <si>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</si>
  <si>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</si>
  <si>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</si>
  <si>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</si>
  <si>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</si>
  <si>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</si>
  <si>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</si>
  <si>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</si>
  <si>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</si>
  <si>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</si>
  <si>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</si>
  <si>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</si>
  <si>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</si>
  <si>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</si>
  <si>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</si>
  <si>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</si>
  <si>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</si>
  <si>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</si>
  <si>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</si>
  <si>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</si>
  <si>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</si>
  <si>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</si>
  <si>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</si>
  <si>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</si>
  <si>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</si>
  <si>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</si>
  <si>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</si>
  <si>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</si>
  <si>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</si>
  <si>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</si>
  <si>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</si>
  <si>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</si>
  <si>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</si>
  <si>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</si>
  <si>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</si>
  <si>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</si>
  <si>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</si>
  <si>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</si>
  <si>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</si>
  <si>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</si>
  <si>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</si>
  <si>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</si>
  <si>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</si>
  <si>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</si>
  <si>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</si>
  <si>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</si>
  <si>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</si>
  <si>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</si>
  <si>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</si>
  <si>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</si>
  <si>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</si>
  <si>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</si>
  <si>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</si>
  <si>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</si>
  <si>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</si>
  <si>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</si>
  <si>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</si>
  <si>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</si>
  <si>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</si>
  <si>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</si>
  <si>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</si>
  <si>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</si>
  <si>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</si>
  <si>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</si>
  <si>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</si>
  <si>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</si>
  <si>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</si>
  <si>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</si>
  <si>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</si>
  <si>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</si>
  <si>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</si>
  <si>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</si>
  <si>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</si>
  <si>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</si>
  <si>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</si>
  <si>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</si>
  <si>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</si>
  <si>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</si>
  <si>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</si>
  <si>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</si>
  <si>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</si>
  <si>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</si>
  <si>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</si>
  <si>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</si>
  <si>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</si>
  <si>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</si>
  <si>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</si>
  <si>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</si>
  <si>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</si>
  <si>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</si>
  <si>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</si>
  <si>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</si>
  <si>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</si>
  <si>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</si>
  <si>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</si>
  <si>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</si>
  <si>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</si>
  <si>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</si>
  <si>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</si>
  <si>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</si>
  <si>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</si>
  <si>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</si>
  <si>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</si>
  <si>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</si>
  <si>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</si>
  <si>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</si>
  <si>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</si>
  <si>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</si>
  <si>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</si>
  <si>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</si>
  <si>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</si>
  <si>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</si>
  <si>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</si>
  <si>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</si>
  <si>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</si>
  <si>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</si>
  <si>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</si>
  <si>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</si>
  <si>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</si>
  <si>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</si>
  <si>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</si>
  <si>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</si>
  <si>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</si>
  <si>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</si>
  <si>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</si>
  <si>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</si>
  <si>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</si>
  <si>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</si>
  <si>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</si>
  <si>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</si>
  <si>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</si>
  <si>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</si>
  <si>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</si>
  <si>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</si>
  <si>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</si>
  <si>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</si>
  <si>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</si>
  <si>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</si>
  <si>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</si>
  <si>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</si>
  <si>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</si>
  <si>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</si>
  <si>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</si>
  <si>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</si>
  <si>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</si>
  <si>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</si>
  <si>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</si>
  <si>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</si>
  <si>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</si>
  <si>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</si>
  <si>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</si>
  <si>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</si>
  <si>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</si>
  <si>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</si>
  <si>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</si>
  <si>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</si>
  <si>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</si>
  <si>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</si>
  <si>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</si>
  <si>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</si>
  <si>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</si>
  <si>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</si>
  <si>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</si>
  <si>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</si>
  <si>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</si>
  <si>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</si>
  <si>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</si>
  <si>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</si>
  <si>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</si>
  <si>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</si>
  <si>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</si>
  <si>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</si>
  <si>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</si>
  <si>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</si>
  <si>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</si>
  <si>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</si>
  <si>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</si>
  <si>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</si>
  <si>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</si>
  <si>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</si>
  <si>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</si>
  <si>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</si>
  <si>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</si>
  <si>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</si>
  <si>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</si>
  <si>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</si>
  <si>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</si>
  <si>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</si>
  <si>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</si>
  <si>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</si>
  <si>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</si>
  <si>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</si>
  <si>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</si>
  <si>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</si>
  <si>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</si>
  <si>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</si>
  <si>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</si>
  <si>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</si>
  <si>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</si>
  <si>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</si>
  <si>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</si>
  <si>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</si>
  <si>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</si>
  <si>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</si>
  <si>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</si>
  <si>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</si>
  <si>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</si>
  <si>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</si>
  <si>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</si>
  <si>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</si>
  <si>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</si>
  <si>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</si>
  <si>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</si>
  <si>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</si>
  <si>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</si>
  <si>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</si>
  <si>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</si>
  <si>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</si>
  <si>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</si>
  <si>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</si>
  <si>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</si>
  <si>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</si>
  <si>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</si>
  <si>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</si>
  <si>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</si>
  <si>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</si>
  <si>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</si>
  <si>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</si>
  <si>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</si>
  <si>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</si>
  <si>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</si>
  <si>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</si>
  <si>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</si>
  <si>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</si>
  <si>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</si>
  <si>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</si>
  <si>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</si>
  <si>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</si>
  <si>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</si>
  <si>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</si>
  <si>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</si>
  <si>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</si>
  <si>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</si>
  <si>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</si>
  <si>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</si>
  <si>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</si>
  <si>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</si>
  <si>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</si>
  <si>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</si>
  <si>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</si>
  <si>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</si>
  <si>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</si>
  <si>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</si>
  <si>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</si>
  <si>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</si>
  <si>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</si>
  <si>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</si>
  <si>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</si>
  <si>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</si>
  <si>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</si>
  <si>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</si>
  <si>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</si>
  <si>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</si>
  <si>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</si>
  <si>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</si>
  <si>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</si>
  <si>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</si>
  <si>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</si>
  <si>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</si>
  <si>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</si>
  <si>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</si>
  <si>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</si>
  <si>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</si>
  <si>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</si>
  <si>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</si>
  <si>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</si>
  <si>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</si>
  <si>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</si>
  <si>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</si>
  <si>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</si>
  <si>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</si>
  <si>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</si>
  <si>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</si>
  <si>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</si>
  <si>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</si>
  <si>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</si>
  <si>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</si>
  <si>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</si>
  <si>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</si>
  <si>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</si>
  <si>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</si>
  <si>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</si>
  <si>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</si>
  <si>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</si>
  <si>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</si>
  <si>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</si>
  <si>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</si>
  <si>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</si>
  <si>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</si>
  <si>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</si>
  <si>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</si>
  <si>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</si>
  <si>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</si>
  <si>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</si>
  <si>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</si>
  <si>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</si>
  <si>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</si>
  <si>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</si>
  <si>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</si>
  <si>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</si>
  <si>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</si>
  <si>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</si>
  <si>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</si>
  <si>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</si>
  <si>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</si>
  <si>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</si>
  <si>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</si>
  <si>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</si>
  <si>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</si>
  <si>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</si>
  <si>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</si>
  <si>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</si>
  <si>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</si>
  <si>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</si>
  <si>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</si>
  <si>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</si>
  <si>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</si>
  <si>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</si>
  <si>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</si>
  <si>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</si>
  <si>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</si>
  <si>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</si>
  <si>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</si>
  <si>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</si>
  <si>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</si>
  <si>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</si>
  <si>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</si>
  <si>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</si>
  <si>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</si>
  <si>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</si>
  <si>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</si>
  <si>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</si>
  <si>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</si>
  <si>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</si>
  <si>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</si>
  <si>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</si>
  <si>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</si>
  <si>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</si>
  <si>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</si>
  <si>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</si>
  <si>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</si>
  <si>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</si>
  <si>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</si>
  <si>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</si>
  <si>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</si>
  <si>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</si>
  <si>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</si>
  <si>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</si>
  <si>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</si>
  <si>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</si>
  <si>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</si>
  <si>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</si>
  <si>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</si>
  <si>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</si>
  <si>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</si>
  <si>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</si>
  <si>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</si>
  <si>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</si>
  <si>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</si>
  <si>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</si>
  <si>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</si>
  <si>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</si>
  <si>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</si>
  <si>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</si>
  <si>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</si>
  <si>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</si>
  <si>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</si>
  <si>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</si>
  <si>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</si>
  <si>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</si>
  <si>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</si>
  <si>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</si>
  <si>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</si>
  <si>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</si>
  <si>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</si>
  <si>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</si>
  <si>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</si>
  <si>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</si>
  <si>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</si>
  <si>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</si>
  <si>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</si>
  <si>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</si>
  <si>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</si>
  <si>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</si>
  <si>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</si>
  <si>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</si>
  <si>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</si>
  <si>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</si>
  <si>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</si>
  <si>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</si>
  <si>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</si>
  <si>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</si>
  <si>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</si>
  <si>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</si>
  <si>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</si>
  <si>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</si>
  <si>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</si>
  <si>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</si>
  <si>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</si>
  <si>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</si>
  <si>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</si>
  <si>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</si>
  <si>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</si>
  <si>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</si>
  <si>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</si>
  <si>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</si>
  <si>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</si>
  <si>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</si>
  <si>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</si>
  <si>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</si>
  <si>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</si>
  <si>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</si>
  <si>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</si>
  <si>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</si>
  <si>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</si>
  <si>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</si>
  <si>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</si>
  <si>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</si>
  <si>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</si>
  <si>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</si>
  <si>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</si>
  <si>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</si>
  <si>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</si>
  <si>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</si>
  <si>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</si>
  <si>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</si>
  <si>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</si>
  <si>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</si>
  <si>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</si>
  <si>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</si>
  <si>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</si>
  <si>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</si>
  <si>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</si>
  <si>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</si>
  <si>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</si>
  <si>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</si>
  <si>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</si>
  <si>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</si>
  <si>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</si>
  <si>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</si>
  <si>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</si>
  <si>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</si>
  <si>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</si>
  <si>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</si>
  <si>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</si>
  <si>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</si>
  <si>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</si>
  <si>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</si>
  <si>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</si>
  <si>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</si>
  <si>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</si>
  <si>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</si>
  <si>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</si>
  <si>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</si>
  <si>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</si>
  <si>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</si>
  <si>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</si>
  <si>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</si>
  <si>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</si>
  <si>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</si>
  <si>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</si>
  <si>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</si>
  <si>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</si>
  <si>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</si>
  <si>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</si>
  <si>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</si>
  <si>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</si>
  <si>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</si>
  <si>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</si>
  <si>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</si>
  <si>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</si>
  <si>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</si>
  <si>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</si>
  <si>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</si>
  <si>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</si>
  <si>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</si>
  <si>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</si>
  <si>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</si>
  <si>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</si>
  <si>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</si>
  <si>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</si>
  <si>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</si>
  <si>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</si>
  <si>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</si>
  <si>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</si>
  <si>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</si>
  <si>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</si>
  <si>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</si>
  <si>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</si>
  <si>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</si>
  <si>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</si>
  <si>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</si>
  <si>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</si>
  <si>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</si>
  <si>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</si>
  <si>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</si>
  <si>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</si>
  <si>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</si>
  <si>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</si>
  <si>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</si>
  <si>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</si>
  <si>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</si>
  <si>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</si>
  <si>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</si>
  <si>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</si>
  <si>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</si>
  <si>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</si>
  <si>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</si>
  <si>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</si>
  <si>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</si>
  <si>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</si>
  <si>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</si>
  <si>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</si>
  <si>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</si>
  <si>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</si>
  <si>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</si>
  <si>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</si>
  <si>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</si>
  <si>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</si>
  <si>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</si>
  <si>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</si>
  <si>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</si>
  <si>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</si>
  <si>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</si>
  <si>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</si>
  <si>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</si>
  <si>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</si>
  <si>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</si>
  <si>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</si>
  <si>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</si>
  <si>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</si>
  <si>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</si>
  <si>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</si>
  <si>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</si>
  <si>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</si>
  <si>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</si>
  <si>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</si>
  <si>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</si>
  <si>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</si>
  <si>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</si>
  <si>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</si>
  <si>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</si>
  <si>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</si>
  <si>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</si>
  <si>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</si>
  <si>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</si>
  <si>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</si>
  <si>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</si>
  <si>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</si>
  <si>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</si>
  <si>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</si>
  <si>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</si>
  <si>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</si>
  <si>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</si>
  <si>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</si>
  <si>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</si>
  <si>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</si>
  <si>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</si>
  <si>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</si>
  <si>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</si>
  <si>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</si>
  <si>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</si>
  <si>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</si>
  <si>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</si>
  <si>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</si>
  <si>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</si>
  <si>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</si>
  <si>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</si>
  <si>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</si>
  <si>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</si>
  <si>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</si>
  <si>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</si>
  <si>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</si>
  <si>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</si>
  <si>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</si>
  <si>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</si>
  <si>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</si>
  <si>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</si>
  <si>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</si>
  <si>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</si>
  <si>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</si>
  <si>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</si>
  <si>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</si>
  <si>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</si>
  <si>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</si>
  <si>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</si>
  <si>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</si>
  <si>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</si>
  <si>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</si>
  <si>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</si>
  <si>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</si>
  <si>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</si>
  <si>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</si>
  <si>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</si>
  <si>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</si>
  <si>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</si>
  <si>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</si>
  <si>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</si>
  <si>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</si>
  <si>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</si>
  <si>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</si>
  <si>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</si>
  <si>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</si>
  <si>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</si>
  <si>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</si>
  <si>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</si>
  <si>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</si>
  <si>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</si>
  <si>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</si>
  <si>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</si>
  <si>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</si>
  <si>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</si>
  <si>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</si>
  <si>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</si>
  <si>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</si>
  <si>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</si>
  <si>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</si>
  <si>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</si>
  <si>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</si>
  <si>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</si>
  <si>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</si>
  <si>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</si>
  <si>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</si>
  <si>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</si>
  <si>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</si>
  <si>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</si>
  <si>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</si>
  <si>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</si>
  <si>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</si>
  <si>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</si>
  <si>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</si>
  <si>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</si>
  <si>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</si>
  <si>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</si>
  <si>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</si>
  <si>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</si>
  <si>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</si>
  <si>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</si>
  <si>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</si>
  <si>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</si>
  <si>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</si>
  <si>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</si>
  <si>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</si>
  <si>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</si>
  <si>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</si>
  <si>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</si>
  <si>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</si>
  <si>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</si>
  <si>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</si>
  <si>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</si>
  <si>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</si>
  <si>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</si>
  <si>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</si>
  <si>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</si>
  <si>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</si>
  <si>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</si>
  <si>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</si>
  <si>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</si>
  <si>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</si>
  <si>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</si>
  <si>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</si>
  <si>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</si>
  <si>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</si>
  <si>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</si>
  <si>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</si>
  <si>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</si>
  <si>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</si>
  <si>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</si>
  <si>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</si>
  <si>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</si>
  <si>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</si>
  <si>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</si>
  <si>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</si>
  <si>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</si>
  <si>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</si>
  <si>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</si>
  <si>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</si>
  <si>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</si>
  <si>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</si>
  <si>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</si>
  <si>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</si>
  <si>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</si>
  <si>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</si>
  <si>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</si>
  <si>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</si>
  <si>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</si>
  <si>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</si>
  <si>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</si>
  <si>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</si>
  <si>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</si>
  <si>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</si>
  <si>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</si>
  <si>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</si>
  <si>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</si>
  <si>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</si>
  <si>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</si>
  <si>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</si>
  <si>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</si>
  <si>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</si>
  <si>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</si>
  <si>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</si>
  <si>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</si>
  <si>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</si>
  <si>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</si>
  <si>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</si>
  <si>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</si>
  <si>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</si>
  <si>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</si>
  <si>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</si>
  <si>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</si>
  <si>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</si>
  <si>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</si>
  <si>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</si>
  <si>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</si>
  <si>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</si>
  <si>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</si>
  <si>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</si>
  <si>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</si>
  <si>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</si>
  <si>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</si>
  <si>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</si>
  <si>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</si>
  <si>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</si>
  <si>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</si>
  <si>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</si>
  <si>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</si>
  <si>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</si>
  <si>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</si>
  <si>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</si>
  <si>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</si>
  <si>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</si>
  <si>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</si>
  <si>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</si>
  <si>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</si>
  <si>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</si>
  <si>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</si>
  <si>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</si>
  <si>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</si>
  <si>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</si>
  <si>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</si>
  <si>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</si>
  <si>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</si>
  <si>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</si>
  <si>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</si>
  <si>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</si>
  <si>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</si>
  <si>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Хипокредит АД</t>
  </si>
  <si>
    <t>1. Хипокапитал АДСИЦ</t>
  </si>
  <si>
    <t>Забележка: Да се посочи метода на осчетоводяване на инвестициите - Себестойностен метод</t>
  </si>
  <si>
    <t>консолидиран</t>
  </si>
  <si>
    <t>Дата на съставяне: 11.05.2009</t>
  </si>
  <si>
    <t xml:space="preserve">Дата на съставяне: 11.05.2009                                     </t>
  </si>
  <si>
    <t xml:space="preserve">Дата  на съставяне: 11.05.2009                                                                                                                              </t>
  </si>
  <si>
    <t xml:space="preserve">Дата на съставяне: 11.05.2009                    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</si>
</sst>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170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8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8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8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8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8" fillId="6" borderId="1" xfId="27" applyNumberFormat="1" applyFont="1" applyFill="1" applyBorder="1" applyAlignment="1" applyProtection="1">
      <alignment vertical="top"/>
      <protection/>
    </xf>
    <xf numFmtId="0" fontId="18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7" fillId="6" borderId="1" xfId="27" applyFont="1" applyFill="1" applyBorder="1" applyAlignment="1" applyProtection="1">
      <alignment horizontal="left" vertical="top" wrapText="1"/>
      <protection/>
    </xf>
    <xf numFmtId="1" fontId="17" fillId="6" borderId="1" xfId="27" applyNumberFormat="1" applyFont="1" applyFill="1" applyBorder="1" applyAlignment="1" applyProtection="1">
      <alignment vertical="top" wrapText="1"/>
      <protection/>
    </xf>
    <xf numFmtId="0" fontId="17" fillId="6" borderId="28" xfId="27" applyFont="1" applyFill="1" applyBorder="1" applyAlignment="1" applyProtection="1">
      <alignment horizontal="left" vertical="top" wrapText="1"/>
      <protection/>
    </xf>
    <xf numFmtId="0" fontId="17" fillId="6" borderId="20" xfId="27" applyFont="1" applyFill="1" applyBorder="1" applyAlignment="1" applyProtection="1">
      <alignment vertical="top" wrapText="1"/>
      <protection/>
    </xf>
    <xf numFmtId="0" fontId="17" fillId="6" borderId="29" xfId="27" applyFont="1" applyFill="1" applyBorder="1" applyAlignment="1" applyProtection="1">
      <alignment vertical="top" wrapText="1"/>
      <protection/>
    </xf>
    <xf numFmtId="49" fontId="17" fillId="6" borderId="27" xfId="27" applyNumberFormat="1" applyFont="1" applyFill="1" applyBorder="1" applyAlignment="1" applyProtection="1">
      <alignment vertical="center" wrapText="1"/>
      <protection/>
    </xf>
    <xf numFmtId="0" fontId="17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19" fillId="0" borderId="0" xfId="29" applyFont="1" applyBorder="1" applyAlignment="1">
      <alignment vertical="center" wrapText="1"/>
      <protection/>
    </xf>
    <xf numFmtId="0" fontId="19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0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1" fillId="0" borderId="0" xfId="26" applyFont="1" applyProtection="1">
      <alignment/>
      <protection/>
    </xf>
    <xf numFmtId="0" fontId="21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G64" sqref="G6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0" t="s">
        <v>1</v>
      </c>
      <c r="B3" s="581"/>
      <c r="C3" s="581"/>
      <c r="D3" s="581"/>
      <c r="E3" s="462" t="s">
        <v>864</v>
      </c>
      <c r="F3" s="217" t="s">
        <v>2</v>
      </c>
      <c r="G3" s="172"/>
      <c r="H3" s="461">
        <v>131241783</v>
      </c>
    </row>
    <row r="4" spans="1:8" ht="15">
      <c r="A4" s="580" t="s">
        <v>3</v>
      </c>
      <c r="B4" s="586"/>
      <c r="C4" s="586"/>
      <c r="D4" s="586"/>
      <c r="E4" s="504" t="s">
        <v>867</v>
      </c>
      <c r="F4" s="582" t="s">
        <v>4</v>
      </c>
      <c r="G4" s="583"/>
      <c r="H4" s="461">
        <v>1174</v>
      </c>
    </row>
    <row r="5" spans="1:8" ht="15">
      <c r="A5" s="580" t="s">
        <v>5</v>
      </c>
      <c r="B5" s="581"/>
      <c r="C5" s="581"/>
      <c r="D5" s="581"/>
      <c r="E5" s="505">
        <v>39903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6000</v>
      </c>
      <c r="H11" s="152">
        <v>6000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6000</v>
      </c>
      <c r="H12" s="153">
        <v>6000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6000</v>
      </c>
      <c r="H17" s="154">
        <f>H11+H14+H15+H16</f>
        <v>6000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0</v>
      </c>
      <c r="D19" s="155">
        <f>SUM(D11:D18)</f>
        <v>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478</v>
      </c>
      <c r="H21" s="156">
        <f>SUM(H22:H24)</f>
        <v>478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478</v>
      </c>
      <c r="H22" s="152">
        <v>478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478</v>
      </c>
      <c r="H25" s="154">
        <f>H19+H20+H21</f>
        <v>478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443</v>
      </c>
      <c r="H27" s="154">
        <f>SUM(H28:H30)</f>
        <v>-6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449</v>
      </c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-6</v>
      </c>
      <c r="H29" s="316">
        <v>-6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415</v>
      </c>
      <c r="H31" s="152">
        <v>449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858</v>
      </c>
      <c r="H33" s="154">
        <f>H27+H31+H32</f>
        <v>443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7336</v>
      </c>
      <c r="H36" s="154">
        <f>H25+H17+H33</f>
        <v>6921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190</v>
      </c>
      <c r="H39" s="158">
        <v>193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>
        <v>3046</v>
      </c>
      <c r="H43" s="152">
        <v>5002</v>
      </c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>
        <v>43028</v>
      </c>
      <c r="H47" s="152">
        <v>43028</v>
      </c>
      <c r="M47" s="157"/>
    </row>
    <row r="48" spans="1:8" ht="15">
      <c r="A48" s="235" t="s">
        <v>147</v>
      </c>
      <c r="B48" s="244" t="s">
        <v>148</v>
      </c>
      <c r="C48" s="151">
        <v>50073</v>
      </c>
      <c r="D48" s="151">
        <v>51805</v>
      </c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46074</v>
      </c>
      <c r="H49" s="154">
        <f>SUM(H43:H48)</f>
        <v>48030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50073</v>
      </c>
      <c r="D51" s="155">
        <f>SUM(D47:D50)</f>
        <v>51805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>
        <v>126</v>
      </c>
      <c r="D53" s="151">
        <v>145</v>
      </c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50199</v>
      </c>
      <c r="D55" s="155">
        <f>D19+D20+D21+D27+D32+D45+D51+D53+D54</f>
        <v>51950</v>
      </c>
      <c r="E55" s="237" t="s">
        <v>172</v>
      </c>
      <c r="F55" s="261" t="s">
        <v>173</v>
      </c>
      <c r="G55" s="154">
        <f>G49+G51+G52+G53+G54</f>
        <v>46074</v>
      </c>
      <c r="H55" s="154">
        <f>H49+H51+H52+H53+H54</f>
        <v>48030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823</v>
      </c>
      <c r="H61" s="154">
        <f>SUM(H62:H68)</f>
        <v>694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784</v>
      </c>
      <c r="H62" s="152">
        <v>667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0</v>
      </c>
      <c r="D64" s="155">
        <f>SUM(D58:D63)</f>
        <v>0</v>
      </c>
      <c r="E64" s="237" t="s">
        <v>200</v>
      </c>
      <c r="F64" s="242" t="s">
        <v>201</v>
      </c>
      <c r="G64" s="152"/>
      <c r="H64" s="152">
        <v>7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/>
      <c r="H66" s="152"/>
    </row>
    <row r="67" spans="1:8" ht="15">
      <c r="A67" s="235" t="s">
        <v>207</v>
      </c>
      <c r="B67" s="241" t="s">
        <v>208</v>
      </c>
      <c r="C67" s="151"/>
      <c r="D67" s="151">
        <v>2</v>
      </c>
      <c r="E67" s="237" t="s">
        <v>209</v>
      </c>
      <c r="F67" s="242" t="s">
        <v>210</v>
      </c>
      <c r="G67" s="152"/>
      <c r="H67" s="152"/>
    </row>
    <row r="68" spans="1:8" ht="15">
      <c r="A68" s="235" t="s">
        <v>211</v>
      </c>
      <c r="B68" s="241" t="s">
        <v>212</v>
      </c>
      <c r="C68" s="151"/>
      <c r="D68" s="151"/>
      <c r="E68" s="237" t="s">
        <v>213</v>
      </c>
      <c r="F68" s="242" t="s">
        <v>214</v>
      </c>
      <c r="G68" s="152">
        <v>39</v>
      </c>
      <c r="H68" s="152">
        <v>20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1687</v>
      </c>
      <c r="H69" s="152">
        <v>1704</v>
      </c>
    </row>
    <row r="70" spans="1:8" ht="15">
      <c r="A70" s="235" t="s">
        <v>218</v>
      </c>
      <c r="B70" s="241" t="s">
        <v>219</v>
      </c>
      <c r="C70" s="151">
        <v>328</v>
      </c>
      <c r="D70" s="151">
        <v>330</v>
      </c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786</v>
      </c>
      <c r="D71" s="151">
        <v>625</v>
      </c>
      <c r="E71" s="253" t="s">
        <v>46</v>
      </c>
      <c r="F71" s="273" t="s">
        <v>224</v>
      </c>
      <c r="G71" s="161">
        <f>G59+G60+G61+G69+G70</f>
        <v>2510</v>
      </c>
      <c r="H71" s="161">
        <f>H59+H60+H61+H69+H70</f>
        <v>2398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</v>
      </c>
      <c r="D74" s="151">
        <v>8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1115</v>
      </c>
      <c r="D75" s="155">
        <f>SUM(D67:D74)</f>
        <v>965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2510</v>
      </c>
      <c r="H79" s="162">
        <f>H71+H74+H75+H76</f>
        <v>2398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4746</v>
      </c>
      <c r="D88" s="151">
        <v>4571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4746</v>
      </c>
      <c r="D91" s="155">
        <f>SUM(D87:D90)</f>
        <v>4571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50</v>
      </c>
      <c r="D92" s="151">
        <v>56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5911</v>
      </c>
      <c r="D93" s="155">
        <f>D64+D75+D84+D91+D92</f>
        <v>5592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56110</v>
      </c>
      <c r="D94" s="164">
        <f>D93+D55</f>
        <v>57542</v>
      </c>
      <c r="E94" s="449" t="s">
        <v>270</v>
      </c>
      <c r="F94" s="289" t="s">
        <v>271</v>
      </c>
      <c r="G94" s="165">
        <f>G36+G39+G55+G79</f>
        <v>56110</v>
      </c>
      <c r="H94" s="165">
        <f>H36+H39+H55+H79</f>
        <v>57542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866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4" t="s">
        <v>273</v>
      </c>
      <c r="D98" s="584"/>
      <c r="E98" s="584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4" t="s">
        <v>856</v>
      </c>
      <c r="D100" s="585"/>
      <c r="E100" s="585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34">
      <selection activeCell="B49" sqref="B49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9" t="str">
        <f>'справка №1-БАЛАНС'!E3</f>
        <v>Хипокредит АД</v>
      </c>
      <c r="C2" s="589"/>
      <c r="D2" s="589"/>
      <c r="E2" s="589"/>
      <c r="F2" s="576" t="s">
        <v>2</v>
      </c>
      <c r="G2" s="576"/>
      <c r="H2" s="526">
        <f>'справка №1-БАЛАНС'!H3</f>
        <v>131241783</v>
      </c>
    </row>
    <row r="3" spans="1:8" ht="15">
      <c r="A3" s="467" t="s">
        <v>275</v>
      </c>
      <c r="B3" s="589" t="str">
        <f>'справка №1-БАЛАНС'!E4</f>
        <v>консолидиран</v>
      </c>
      <c r="C3" s="589"/>
      <c r="D3" s="589"/>
      <c r="E3" s="589"/>
      <c r="F3" s="546" t="s">
        <v>4</v>
      </c>
      <c r="G3" s="527"/>
      <c r="H3" s="527">
        <f>'справка №1-БАЛАНС'!H4</f>
        <v>1174</v>
      </c>
    </row>
    <row r="4" spans="1:8" ht="17.25" customHeight="1">
      <c r="A4" s="467" t="s">
        <v>5</v>
      </c>
      <c r="B4" s="590">
        <f>'справка №1-БАЛАНС'!E5</f>
        <v>39903</v>
      </c>
      <c r="C4" s="590"/>
      <c r="D4" s="590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/>
      <c r="D9" s="46"/>
      <c r="E9" s="298" t="s">
        <v>285</v>
      </c>
      <c r="F9" s="549" t="s">
        <v>286</v>
      </c>
      <c r="G9" s="550"/>
      <c r="H9" s="550"/>
    </row>
    <row r="10" spans="1:8" ht="12">
      <c r="A10" s="298" t="s">
        <v>287</v>
      </c>
      <c r="B10" s="299" t="s">
        <v>288</v>
      </c>
      <c r="C10" s="46">
        <v>42</v>
      </c>
      <c r="D10" s="46">
        <v>28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/>
      <c r="D11" s="46"/>
      <c r="E11" s="300" t="s">
        <v>293</v>
      </c>
      <c r="F11" s="549" t="s">
        <v>294</v>
      </c>
      <c r="G11" s="550"/>
      <c r="H11" s="550"/>
    </row>
    <row r="12" spans="1:8" ht="12">
      <c r="A12" s="298" t="s">
        <v>295</v>
      </c>
      <c r="B12" s="299" t="s">
        <v>296</v>
      </c>
      <c r="C12" s="46">
        <v>20</v>
      </c>
      <c r="D12" s="46">
        <v>19</v>
      </c>
      <c r="E12" s="300" t="s">
        <v>78</v>
      </c>
      <c r="F12" s="549" t="s">
        <v>297</v>
      </c>
      <c r="G12" s="550">
        <v>2</v>
      </c>
      <c r="H12" s="550"/>
    </row>
    <row r="13" spans="1:18" ht="12">
      <c r="A13" s="298" t="s">
        <v>298</v>
      </c>
      <c r="B13" s="299" t="s">
        <v>299</v>
      </c>
      <c r="C13" s="46">
        <v>3</v>
      </c>
      <c r="D13" s="46">
        <v>3</v>
      </c>
      <c r="E13" s="301" t="s">
        <v>51</v>
      </c>
      <c r="F13" s="551" t="s">
        <v>300</v>
      </c>
      <c r="G13" s="548">
        <f>SUM(G9:G12)</f>
        <v>2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/>
      <c r="D14" s="46"/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/>
      <c r="D15" s="46"/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65</v>
      </c>
      <c r="D19" s="49">
        <f>SUM(D9:D15)+D16</f>
        <v>50</v>
      </c>
      <c r="E19" s="304" t="s">
        <v>317</v>
      </c>
      <c r="F19" s="552" t="s">
        <v>318</v>
      </c>
      <c r="G19" s="550">
        <v>1435</v>
      </c>
      <c r="H19" s="550">
        <v>933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888</v>
      </c>
      <c r="D22" s="46">
        <v>873</v>
      </c>
      <c r="E22" s="304" t="s">
        <v>326</v>
      </c>
      <c r="F22" s="552" t="s">
        <v>327</v>
      </c>
      <c r="G22" s="550">
        <v>4</v>
      </c>
      <c r="H22" s="550">
        <v>7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</v>
      </c>
      <c r="D24" s="46">
        <v>3</v>
      </c>
      <c r="E24" s="301" t="s">
        <v>103</v>
      </c>
      <c r="F24" s="554" t="s">
        <v>334</v>
      </c>
      <c r="G24" s="548">
        <f>SUM(G19:G23)</f>
        <v>1439</v>
      </c>
      <c r="H24" s="548">
        <f>SUM(H19:H23)</f>
        <v>940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26</v>
      </c>
      <c r="D25" s="46">
        <v>26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915</v>
      </c>
      <c r="D26" s="49">
        <f>SUM(D22:D25)</f>
        <v>902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980</v>
      </c>
      <c r="D28" s="50">
        <f>D26+D19</f>
        <v>952</v>
      </c>
      <c r="E28" s="127" t="s">
        <v>339</v>
      </c>
      <c r="F28" s="554" t="s">
        <v>340</v>
      </c>
      <c r="G28" s="548">
        <f>G13+G15+G24</f>
        <v>1441</v>
      </c>
      <c r="H28" s="548">
        <f>H13+H15+H24</f>
        <v>940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461</v>
      </c>
      <c r="D30" s="50">
        <f>IF((H28-D28)&gt;0,H28-D28,0)</f>
        <v>0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12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C28+C31+C32</f>
        <v>980</v>
      </c>
      <c r="D33" s="49">
        <f>D28+D31+D32</f>
        <v>952</v>
      </c>
      <c r="E33" s="127" t="s">
        <v>353</v>
      </c>
      <c r="F33" s="554" t="s">
        <v>354</v>
      </c>
      <c r="G33" s="53">
        <f>G32+G31+G28</f>
        <v>1441</v>
      </c>
      <c r="H33" s="53">
        <f>H32+H31+H28</f>
        <v>940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461</v>
      </c>
      <c r="D34" s="50">
        <f>IF((H33-D33)&gt;0,H33-D33,0)</f>
        <v>0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12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46</v>
      </c>
      <c r="D35" s="49">
        <f>D36+D37+D38</f>
        <v>-1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46</v>
      </c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>
        <v>-1</v>
      </c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415</v>
      </c>
      <c r="D39" s="460">
        <f>+IF((H33-D33-D35)&gt;0,H33-D33-D35,0)</f>
        <v>0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11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>
        <v>1</v>
      </c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415</v>
      </c>
      <c r="D41" s="52">
        <f>IF(H39=0,IF(D39-D40&gt;0,D39-D40+H40,0),IF(H39-H40&lt;0,H40-H39+D39,0))</f>
        <v>0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12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1441</v>
      </c>
      <c r="D42" s="53">
        <f>D33+D35+D39</f>
        <v>951</v>
      </c>
      <c r="E42" s="128" t="s">
        <v>380</v>
      </c>
      <c r="F42" s="129" t="s">
        <v>381</v>
      </c>
      <c r="G42" s="53">
        <f>G39+G33</f>
        <v>1441</v>
      </c>
      <c r="H42" s="53">
        <f>H39+H33</f>
        <v>951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7" t="s">
        <v>862</v>
      </c>
      <c r="B45" s="577"/>
      <c r="C45" s="577"/>
      <c r="D45" s="577"/>
      <c r="E45" s="57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39944</v>
      </c>
      <c r="C48" s="427" t="s">
        <v>382</v>
      </c>
      <c r="D48" s="587"/>
      <c r="E48" s="587"/>
      <c r="F48" s="587"/>
      <c r="G48" s="587"/>
      <c r="H48" s="58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8"/>
      <c r="E50" s="588"/>
      <c r="F50" s="588"/>
      <c r="G50" s="588"/>
      <c r="H50" s="588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D13 C9:C14 G31:H32 G19:H23 G15:H16 G9:H12 C40:D40 C38:D38 C36:D36 C31:D32 C22:D25 C17:D18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9">
      <selection activeCell="A50" sqref="A5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Хипокредит АД</v>
      </c>
      <c r="C4" s="541" t="s">
        <v>2</v>
      </c>
      <c r="D4" s="541">
        <f>'справка №1-БАЛАНС'!H3</f>
        <v>131241783</v>
      </c>
      <c r="E4" s="323"/>
      <c r="F4" s="323"/>
    </row>
    <row r="5" spans="1:4" ht="15">
      <c r="A5" s="470" t="s">
        <v>275</v>
      </c>
      <c r="B5" s="470" t="str">
        <f>'справка №1-БАЛАНС'!E4</f>
        <v>консолидиран</v>
      </c>
      <c r="C5" s="542" t="s">
        <v>4</v>
      </c>
      <c r="D5" s="541">
        <f>'справка №1-БАЛАНС'!H4</f>
        <v>1174</v>
      </c>
    </row>
    <row r="6" spans="1:6" ht="12" customHeight="1">
      <c r="A6" s="471" t="s">
        <v>5</v>
      </c>
      <c r="B6" s="506">
        <f>'справка №1-БАЛАНС'!E5</f>
        <v>39903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</v>
      </c>
      <c r="D10" s="54"/>
      <c r="E10" s="130"/>
      <c r="F10" s="130"/>
    </row>
    <row r="11" spans="1:13" ht="12">
      <c r="A11" s="332" t="s">
        <v>389</v>
      </c>
      <c r="B11" s="333" t="s">
        <v>390</v>
      </c>
      <c r="C11" s="54">
        <v>-43</v>
      </c>
      <c r="D11" s="54">
        <v>-23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-26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-28</v>
      </c>
      <c r="D15" s="54">
        <v>-18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37</v>
      </c>
      <c r="D16" s="54">
        <v>31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>
        <v>-1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233</v>
      </c>
      <c r="D19" s="54">
        <v>-523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174</v>
      </c>
      <c r="D20" s="55">
        <f>SUM(D10:D19)</f>
        <v>-560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>
        <v>-1046</v>
      </c>
      <c r="D24" s="54">
        <v>-3446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>
        <v>2645</v>
      </c>
      <c r="D25" s="54">
        <v>1716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>
        <v>1198</v>
      </c>
      <c r="D26" s="54">
        <v>712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-2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2795</v>
      </c>
      <c r="D32" s="55">
        <f>SUM(D22:D31)</f>
        <v>-1018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>
        <v>1000</v>
      </c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-1956</v>
      </c>
      <c r="D37" s="54">
        <v>-1956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-838</v>
      </c>
      <c r="D39" s="54">
        <v>-530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-2794</v>
      </c>
      <c r="D42" s="55">
        <f>SUM(D34:D41)</f>
        <v>-1486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175</v>
      </c>
      <c r="D43" s="55">
        <f>D42+D32+D20</f>
        <v>-3064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4571</v>
      </c>
      <c r="D44" s="132">
        <v>7078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4746</v>
      </c>
      <c r="D45" s="55">
        <f>D44+D43</f>
        <v>4014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8"/>
      <c r="D50" s="578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8"/>
      <c r="D52" s="57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5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6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79" t="s">
        <v>460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Хипокредит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131241783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1174</v>
      </c>
      <c r="N4" s="3"/>
      <c r="O4" s="3"/>
    </row>
    <row r="5" spans="1:14" s="532" customFormat="1" ht="12.75" customHeight="1">
      <c r="A5" s="467" t="s">
        <v>5</v>
      </c>
      <c r="B5" s="596">
        <f>'справка №1-БАЛАНС'!E5</f>
        <v>39903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6000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478</v>
      </c>
      <c r="G11" s="58">
        <f>'справка №1-БАЛАНС'!H23</f>
        <v>0</v>
      </c>
      <c r="H11" s="60"/>
      <c r="I11" s="58">
        <f>'справка №1-БАЛАНС'!H28+'справка №1-БАЛАНС'!H31</f>
        <v>449</v>
      </c>
      <c r="J11" s="58">
        <f>'справка №1-БАЛАНС'!H29+'справка №1-БАЛАНС'!H32</f>
        <v>-6</v>
      </c>
      <c r="K11" s="60"/>
      <c r="L11" s="344">
        <f>SUM(C11:K11)</f>
        <v>6921</v>
      </c>
      <c r="M11" s="58">
        <f>'справка №1-БАЛАНС'!H39</f>
        <v>193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6000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478</v>
      </c>
      <c r="G15" s="61">
        <f t="shared" si="2"/>
        <v>0</v>
      </c>
      <c r="H15" s="61">
        <f t="shared" si="2"/>
        <v>0</v>
      </c>
      <c r="I15" s="61">
        <f t="shared" si="2"/>
        <v>449</v>
      </c>
      <c r="J15" s="61">
        <f t="shared" si="2"/>
        <v>-6</v>
      </c>
      <c r="K15" s="61">
        <f t="shared" si="2"/>
        <v>0</v>
      </c>
      <c r="L15" s="344">
        <f t="shared" si="1"/>
        <v>6921</v>
      </c>
      <c r="M15" s="61">
        <f t="shared" si="2"/>
        <v>193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415</v>
      </c>
      <c r="J16" s="345">
        <f>+'справка №1-БАЛАНС'!G32</f>
        <v>0</v>
      </c>
      <c r="K16" s="60"/>
      <c r="L16" s="344">
        <f t="shared" si="1"/>
        <v>415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>
        <v>-3</v>
      </c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6000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478</v>
      </c>
      <c r="G29" s="59">
        <f t="shared" si="6"/>
        <v>0</v>
      </c>
      <c r="H29" s="59">
        <f t="shared" si="6"/>
        <v>0</v>
      </c>
      <c r="I29" s="59">
        <f t="shared" si="6"/>
        <v>864</v>
      </c>
      <c r="J29" s="59">
        <f t="shared" si="6"/>
        <v>-6</v>
      </c>
      <c r="K29" s="59">
        <f t="shared" si="6"/>
        <v>0</v>
      </c>
      <c r="L29" s="344">
        <f t="shared" si="1"/>
        <v>7336</v>
      </c>
      <c r="M29" s="59">
        <f t="shared" si="6"/>
        <v>190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6000</v>
      </c>
      <c r="D32" s="59">
        <f t="shared" si="7"/>
        <v>0</v>
      </c>
      <c r="E32" s="59">
        <f t="shared" si="7"/>
        <v>0</v>
      </c>
      <c r="F32" s="59">
        <f t="shared" si="7"/>
        <v>478</v>
      </c>
      <c r="G32" s="59">
        <f t="shared" si="7"/>
        <v>0</v>
      </c>
      <c r="H32" s="59">
        <f t="shared" si="7"/>
        <v>0</v>
      </c>
      <c r="I32" s="59">
        <f t="shared" si="7"/>
        <v>864</v>
      </c>
      <c r="J32" s="59">
        <f t="shared" si="7"/>
        <v>-6</v>
      </c>
      <c r="K32" s="59">
        <f t="shared" si="7"/>
        <v>0</v>
      </c>
      <c r="L32" s="344">
        <f t="shared" si="1"/>
        <v>7336</v>
      </c>
      <c r="M32" s="59">
        <f>M29+M30+M31</f>
        <v>190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9">
      <selection activeCell="B45" sqref="B4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№1-БАЛАНС'!E3</f>
        <v>Хипокредит АД</v>
      </c>
      <c r="D2" s="599"/>
      <c r="E2" s="599"/>
      <c r="F2" s="599"/>
      <c r="G2" s="599"/>
      <c r="H2" s="59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131241783</v>
      </c>
      <c r="P2" s="483"/>
      <c r="Q2" s="483"/>
      <c r="R2" s="526"/>
    </row>
    <row r="3" spans="1:18" ht="15">
      <c r="A3" s="597" t="s">
        <v>5</v>
      </c>
      <c r="B3" s="598"/>
      <c r="C3" s="600">
        <f>'справка №1-БАЛАНС'!E5</f>
        <v>39903</v>
      </c>
      <c r="D3" s="600"/>
      <c r="E3" s="600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1174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1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1" t="s">
        <v>530</v>
      </c>
      <c r="R5" s="611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2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2"/>
      <c r="R6" s="612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4</v>
      </c>
      <c r="E11" s="189"/>
      <c r="F11" s="189"/>
      <c r="G11" s="74">
        <f t="shared" si="2"/>
        <v>4</v>
      </c>
      <c r="H11" s="65"/>
      <c r="I11" s="65"/>
      <c r="J11" s="74">
        <f t="shared" si="3"/>
        <v>4</v>
      </c>
      <c r="K11" s="65">
        <v>3</v>
      </c>
      <c r="L11" s="65">
        <v>1</v>
      </c>
      <c r="M11" s="65"/>
      <c r="N11" s="74">
        <f t="shared" si="4"/>
        <v>4</v>
      </c>
      <c r="O11" s="65"/>
      <c r="P11" s="65"/>
      <c r="Q11" s="74">
        <f t="shared" si="0"/>
        <v>4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4</v>
      </c>
      <c r="E17" s="194">
        <f>SUM(E9:E16)</f>
        <v>0</v>
      </c>
      <c r="F17" s="194">
        <f>SUM(F9:F16)</f>
        <v>0</v>
      </c>
      <c r="G17" s="74">
        <f t="shared" si="2"/>
        <v>4</v>
      </c>
      <c r="H17" s="75">
        <f>SUM(H9:H16)</f>
        <v>0</v>
      </c>
      <c r="I17" s="75">
        <f>SUM(I9:I16)</f>
        <v>0</v>
      </c>
      <c r="J17" s="74">
        <f t="shared" si="3"/>
        <v>4</v>
      </c>
      <c r="K17" s="75">
        <f>SUM(K9:K16)</f>
        <v>3</v>
      </c>
      <c r="L17" s="75">
        <f>SUM(L9:L16)</f>
        <v>1</v>
      </c>
      <c r="M17" s="75">
        <f>SUM(M9:M16)</f>
        <v>0</v>
      </c>
      <c r="N17" s="74">
        <f t="shared" si="4"/>
        <v>4</v>
      </c>
      <c r="O17" s="75">
        <f>SUM(O9:O16)</f>
        <v>0</v>
      </c>
      <c r="P17" s="75">
        <f>SUM(P9:P16)</f>
        <v>0</v>
      </c>
      <c r="Q17" s="74">
        <f t="shared" si="5"/>
        <v>4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1</v>
      </c>
      <c r="E24" s="189"/>
      <c r="F24" s="189"/>
      <c r="G24" s="74">
        <f t="shared" si="2"/>
        <v>1</v>
      </c>
      <c r="H24" s="65"/>
      <c r="I24" s="65"/>
      <c r="J24" s="74">
        <f t="shared" si="3"/>
        <v>1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1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</v>
      </c>
      <c r="H25" s="66">
        <f t="shared" si="7"/>
        <v>0</v>
      </c>
      <c r="I25" s="66">
        <f t="shared" si="7"/>
        <v>0</v>
      </c>
      <c r="J25" s="67">
        <f t="shared" si="3"/>
        <v>1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1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5</v>
      </c>
      <c r="H40" s="438">
        <f t="shared" si="13"/>
        <v>0</v>
      </c>
      <c r="I40" s="438">
        <f t="shared" si="13"/>
        <v>0</v>
      </c>
      <c r="J40" s="438">
        <f t="shared" si="13"/>
        <v>5</v>
      </c>
      <c r="K40" s="438">
        <f t="shared" si="13"/>
        <v>3</v>
      </c>
      <c r="L40" s="438">
        <f t="shared" si="13"/>
        <v>1</v>
      </c>
      <c r="M40" s="438">
        <f t="shared" si="13"/>
        <v>0</v>
      </c>
      <c r="N40" s="438">
        <f t="shared" si="13"/>
        <v>4</v>
      </c>
      <c r="O40" s="438">
        <f t="shared" si="13"/>
        <v>0</v>
      </c>
      <c r="P40" s="438">
        <f t="shared" si="13"/>
        <v>0</v>
      </c>
      <c r="Q40" s="438">
        <f t="shared" si="13"/>
        <v>4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609" t="s">
        <v>782</v>
      </c>
      <c r="P44" s="610"/>
      <c r="Q44" s="610"/>
      <c r="R44" s="610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A110" sqref="A110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Хипокредит АД</v>
      </c>
      <c r="C3" s="620"/>
      <c r="D3" s="526" t="s">
        <v>2</v>
      </c>
      <c r="E3" s="107">
        <f>'справка №1-БАЛАНС'!H3</f>
        <v>131241783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>
        <f>'справка №1-БАЛАНС'!E5</f>
        <v>39903</v>
      </c>
      <c r="C4" s="618"/>
      <c r="D4" s="527" t="s">
        <v>4</v>
      </c>
      <c r="E4" s="107">
        <f>'справка №1-БАЛАНС'!H4</f>
        <v>1174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>
        <v>50073</v>
      </c>
      <c r="D15" s="108">
        <v>3589</v>
      </c>
      <c r="E15" s="120">
        <f t="shared" si="0"/>
        <v>46484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50073</v>
      </c>
      <c r="D19" s="104">
        <f>D11+D15+D16</f>
        <v>3589</v>
      </c>
      <c r="E19" s="118">
        <f>E11+E15+E16</f>
        <v>46484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/>
      <c r="D28" s="108"/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>
        <v>328</v>
      </c>
      <c r="D30" s="108">
        <v>328</v>
      </c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366</v>
      </c>
      <c r="D31" s="108">
        <v>366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420</v>
      </c>
      <c r="D32" s="108">
        <v>420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/>
      <c r="D35" s="108"/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1115</v>
      </c>
      <c r="D43" s="104">
        <f>D24+D28+D29+D31+D30+D32+D33+D38</f>
        <v>1115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51188</v>
      </c>
      <c r="D44" s="103">
        <f>D43+D21+D19+D9</f>
        <v>4704</v>
      </c>
      <c r="E44" s="118">
        <f>E43+E21+E19+E9</f>
        <v>46484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3046</v>
      </c>
      <c r="D52" s="103">
        <f>SUM(D53:D55)</f>
        <v>0</v>
      </c>
      <c r="E52" s="119">
        <f>C52-D52</f>
        <v>3046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>
        <v>3044</v>
      </c>
      <c r="D53" s="108"/>
      <c r="E53" s="119">
        <f>C53-D53</f>
        <v>3044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>
        <v>2</v>
      </c>
      <c r="D55" s="108"/>
      <c r="E55" s="119">
        <f t="shared" si="1"/>
        <v>2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>
        <v>43028</v>
      </c>
      <c r="D63" s="108"/>
      <c r="E63" s="119">
        <f t="shared" si="1"/>
        <v>43028</v>
      </c>
      <c r="F63" s="110">
        <v>46276</v>
      </c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46074</v>
      </c>
      <c r="D66" s="103">
        <f>D52+D56+D61+D62+D63+D64</f>
        <v>0</v>
      </c>
      <c r="E66" s="119">
        <f t="shared" si="1"/>
        <v>46074</v>
      </c>
      <c r="F66" s="103">
        <f>F52+F56+F61+F62+F63+F64</f>
        <v>46276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784</v>
      </c>
      <c r="D71" s="105">
        <f>SUM(D72:D74)</f>
        <v>784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/>
      <c r="D73" s="108"/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>
        <v>784</v>
      </c>
      <c r="D74" s="108">
        <v>784</v>
      </c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/>
      <c r="D76" s="108"/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861</v>
      </c>
      <c r="D80" s="103">
        <f>SUM(D81:D84)</f>
        <v>861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>
        <v>861</v>
      </c>
      <c r="D82" s="108">
        <v>861</v>
      </c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39</v>
      </c>
      <c r="D85" s="104">
        <f>SUM(D86:D90)+D94</f>
        <v>39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/>
      <c r="D87" s="108"/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/>
      <c r="D89" s="108"/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39</v>
      </c>
      <c r="D90" s="103">
        <f>SUM(D91:D93)</f>
        <v>39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39</v>
      </c>
      <c r="D91" s="108">
        <v>39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/>
      <c r="D93" s="108"/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/>
      <c r="D94" s="108"/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826</v>
      </c>
      <c r="D95" s="108">
        <v>826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2510</v>
      </c>
      <c r="D96" s="104">
        <f>D85+D80+D75+D71+D95</f>
        <v>2510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48584</v>
      </c>
      <c r="D97" s="104">
        <f>D96+D68+D66</f>
        <v>2510</v>
      </c>
      <c r="E97" s="104">
        <f>E96+E68+E66</f>
        <v>46074</v>
      </c>
      <c r="F97" s="104">
        <f>F96+F68+F66</f>
        <v>46276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Хипокредит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131241783</v>
      </c>
    </row>
    <row r="5" spans="1:9" ht="15">
      <c r="A5" s="501" t="s">
        <v>5</v>
      </c>
      <c r="B5" s="622">
        <f>'справка №1-БАЛАНС'!E5</f>
        <v>39903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1174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868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39">
      <selection activeCell="A152" sqref="A15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Хипокредит АД</v>
      </c>
      <c r="C5" s="628"/>
      <c r="D5" s="628"/>
      <c r="E5" s="570" t="s">
        <v>2</v>
      </c>
      <c r="F5" s="451">
        <f>'справка №1-БАЛАНС'!H3</f>
        <v>131241783</v>
      </c>
    </row>
    <row r="6" spans="1:13" ht="15" customHeight="1">
      <c r="A6" s="27" t="s">
        <v>823</v>
      </c>
      <c r="B6" s="629">
        <f>'справка №1-БАЛАНС'!E5</f>
        <v>39903</v>
      </c>
      <c r="C6" s="629"/>
      <c r="D6" s="510"/>
      <c r="E6" s="569" t="s">
        <v>4</v>
      </c>
      <c r="F6" s="511">
        <f>'справка №1-БАЛАНС'!H4</f>
        <v>1174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865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833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834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835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836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837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838</v>
      </c>
      <c r="B62" s="40"/>
      <c r="C62" s="429"/>
      <c r="D62" s="429"/>
      <c r="E62" s="429"/>
      <c r="F62" s="442"/>
    </row>
    <row r="63" spans="1:6" ht="12.75">
      <c r="A63" s="36" t="s">
        <v>544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547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550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553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839</v>
      </c>
      <c r="B78" s="39" t="s">
        <v>840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841</v>
      </c>
      <c r="B79" s="39" t="s">
        <v>842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843</v>
      </c>
      <c r="B80" s="39"/>
      <c r="C80" s="429"/>
      <c r="D80" s="429"/>
      <c r="E80" s="429"/>
      <c r="F80" s="442"/>
    </row>
    <row r="81" spans="1:6" ht="14.25" customHeight="1">
      <c r="A81" s="36" t="s">
        <v>830</v>
      </c>
      <c r="B81" s="40"/>
      <c r="C81" s="429"/>
      <c r="D81" s="429"/>
      <c r="E81" s="429"/>
      <c r="F81" s="442"/>
    </row>
    <row r="82" spans="1:6" ht="12.75">
      <c r="A82" s="36" t="s">
        <v>831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832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844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834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845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836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846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838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839</v>
      </c>
      <c r="B148" s="39" t="s">
        <v>847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848</v>
      </c>
      <c r="B149" s="39" t="s">
        <v>849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868</v>
      </c>
      <c r="B151" s="453"/>
      <c r="C151" s="630" t="s">
        <v>850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857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ikostadinov</cp:lastModifiedBy>
  <cp:lastPrinted>2008-05-10T06:52:19Z</cp:lastPrinted>
  <dcterms:created xsi:type="dcterms:W3CDTF">2000-06-29T12:02:40Z</dcterms:created>
  <dcterms:modified xsi:type="dcterms:W3CDTF">2009-05-14T07:27:53Z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