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" windowWidth="9645" windowHeight="7665" tabRatio="75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<sst xmlns="http://schemas.openxmlformats.org/spreadsheetml/2006/main" count="4295" uniqueCount="1007">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</sst>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43545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48313</v>
      </c>
      <c r="D6" s="674">
        <f aca="true" t="shared" si="0" ref="D6:D15">C6-E6</f>
        <v>0</v>
      </c>
      <c r="E6" s="673">
        <f>'1-Баланс'!G95</f>
        <v>48313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40166</v>
      </c>
      <c r="D7" s="674">
        <f t="shared" si="0"/>
        <v>35384</v>
      </c>
      <c r="E7" s="673">
        <f>'1-Баланс'!G18</f>
        <v>4782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115</v>
      </c>
      <c r="D8" s="674">
        <f t="shared" si="0"/>
        <v>0</v>
      </c>
      <c r="E8" s="673">
        <f>ABS('2-Отчет за доходите'!C44)-ABS('2-Отчет за доходите'!G44)</f>
        <v>115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1411</v>
      </c>
      <c r="D9" s="674">
        <f t="shared" si="0"/>
        <v>0</v>
      </c>
      <c r="E9" s="673">
        <f>'3-Отчет за паричния поток'!C45</f>
        <v>1411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281</v>
      </c>
      <c r="D10" s="674">
        <f t="shared" si="0"/>
        <v>0</v>
      </c>
      <c r="E10" s="673">
        <f>'3-Отчет за паричния поток'!C46</f>
        <v>281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40166</v>
      </c>
      <c r="D11" s="674">
        <f t="shared" si="0"/>
        <v>0</v>
      </c>
      <c r="E11" s="673">
        <f>'4-Отчет за собствения капитал'!L34</f>
        <v>40166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3484</v>
      </c>
      <c r="D12" s="674">
        <f t="shared" si="0"/>
        <v>0</v>
      </c>
      <c r="E12" s="673">
        <f>'Справка 5'!C27+'Справка 5'!C97</f>
        <v>3484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0.012814798306217963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0.0028631180600507894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0.014115625383576776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0.0023803117173431584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1.0047684548372307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2.175762045231072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2.08062930186824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0.03453785644051131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0.03453785644051131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0.5181592470696923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0.18574710740380435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0.0002737884859496727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0.20283324204551115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0.16862956140169316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0.0012946272967186178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0.02299899607556813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32.32936507936508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218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12718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3970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16699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9707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9707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30611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10988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2846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2636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16647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17702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48313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34839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115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40166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7196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2097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461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495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462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7658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452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8136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48313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175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4903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200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4852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855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-122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492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10863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10905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10905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-63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-63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115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115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8958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8974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230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1713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1944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10957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10957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8172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-4859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-2731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-691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-3131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1635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2158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1765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1726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-1130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-71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-71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113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113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1683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-569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-569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1114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115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-113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-113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1116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1116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40691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-569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-569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40122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115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-71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-71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40166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40166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437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600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240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1391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4040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16835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21808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328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344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711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711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14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14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1069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240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253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52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52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305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765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616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1482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12772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17494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3488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3488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22572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54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17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71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4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4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4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75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765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616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1482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12718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3971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17423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3484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3484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22497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440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59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311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232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1042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687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687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1729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87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163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36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37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200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232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232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232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503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72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398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973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723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724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1697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503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72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398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973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723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724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1697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262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218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12718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3970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16699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3484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3484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20800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9707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9707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9707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10988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508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982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2846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66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2636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2636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16647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26458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10988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508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982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2846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66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2636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2636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16647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16647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9707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9707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9707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9811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3657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69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3588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3539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2097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42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461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264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495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462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7658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7669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3657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69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3588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3539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2097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461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264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495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462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7658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7658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262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29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218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509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7">
        <v>215</v>
      </c>
    </row>
    <row r="24" spans="1:13" ht="15.75">
      <c r="A24" s="89" t="s">
        <v>67</v>
      </c>
      <c r="B24" s="91" t="s">
        <v>68</v>
      </c>
      <c r="C24" s="197">
        <v>12718</v>
      </c>
      <c r="D24" s="197">
        <v>12061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34839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3970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16699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115</v>
      </c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545</v>
      </c>
      <c r="H34" s="598">
        <f>H28+H32+H33</f>
        <v>1112</v>
      </c>
    </row>
    <row r="35" spans="1:8" ht="15.75">
      <c r="A35" s="89" t="s">
        <v>106</v>
      </c>
      <c r="B35" s="94" t="s">
        <v>107</v>
      </c>
      <c r="C35" s="595">
        <f>SUM(C36:C39)</f>
        <v>3484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0"/>
      <c r="E37" s="483" t="s">
        <v>847</v>
      </c>
      <c r="F37" s="99" t="s">
        <v>112</v>
      </c>
      <c r="G37" s="599">
        <f>G26+G18+G34</f>
        <v>40166</v>
      </c>
      <c r="H37" s="600">
        <f>H26+H18+H34</f>
        <v>40691</v>
      </c>
    </row>
    <row r="38" spans="1:13" ht="15.75">
      <c r="A38" s="89" t="s">
        <v>113</v>
      </c>
      <c r="B38" s="91" t="s">
        <v>114</v>
      </c>
      <c r="C38" s="197"/>
      <c r="D38" s="700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700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3484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9707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9707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30611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11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7196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3657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2097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0</v>
      </c>
      <c r="E65" s="89" t="s">
        <v>201</v>
      </c>
      <c r="F65" s="93" t="s">
        <v>202</v>
      </c>
      <c r="G65" s="197">
        <v>42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461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495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10988</v>
      </c>
      <c r="D68" s="197">
        <v>1843</v>
      </c>
      <c r="E68" s="89" t="s">
        <v>212</v>
      </c>
      <c r="F68" s="93" t="s">
        <v>213</v>
      </c>
      <c r="G68" s="197">
        <v>444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2846</v>
      </c>
      <c r="D69" s="197">
        <v>2475</v>
      </c>
      <c r="E69" s="201" t="s">
        <v>79</v>
      </c>
      <c r="F69" s="93" t="s">
        <v>216</v>
      </c>
      <c r="G69" s="197">
        <f>455+7</f>
        <v>462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66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78</v>
      </c>
      <c r="D71" s="197">
        <v>150</v>
      </c>
      <c r="E71" s="474" t="s">
        <v>47</v>
      </c>
      <c r="F71" s="95" t="s">
        <v>223</v>
      </c>
      <c r="G71" s="597">
        <f>G59+G60+G61+G69+G70</f>
        <v>7658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2636</v>
      </c>
      <c r="D75" s="197">
        <f>10765+47+23</f>
        <v>10835</v>
      </c>
      <c r="E75" s="485" t="s">
        <v>160</v>
      </c>
      <c r="F75" s="95" t="s">
        <v>233</v>
      </c>
      <c r="G75" s="478">
        <v>452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16647</v>
      </c>
      <c r="D76" s="598">
        <f>SUM(D68:D75)</f>
        <v>15421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26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8136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264</v>
      </c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281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771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17702</v>
      </c>
      <c r="D94" s="602">
        <f>D65+D76+D85+D92+D93</f>
        <v>21638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48313</v>
      </c>
      <c r="D95" s="604">
        <f>D94+D56</f>
        <v>45501</v>
      </c>
      <c r="E95" s="229" t="s">
        <v>942</v>
      </c>
      <c r="F95" s="489" t="s">
        <v>268</v>
      </c>
      <c r="G95" s="603">
        <f>G37+G40+G56+G79</f>
        <v>48313</v>
      </c>
      <c r="H95" s="604">
        <f>H37+H40+H56+H79</f>
        <v>45501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8">
        <f>pdeReportingDate</f>
        <v>43545</v>
      </c>
      <c r="C98" s="708"/>
      <c r="D98" s="708"/>
      <c r="E98" s="708"/>
      <c r="F98" s="708"/>
      <c r="G98" s="708"/>
      <c r="H98" s="708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5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5"/>
      <c r="B104" s="707"/>
      <c r="C104" s="707"/>
      <c r="D104" s="707"/>
      <c r="E104" s="707"/>
    </row>
    <row r="105" spans="1:13" ht="21.75" customHeight="1">
      <c r="A105" s="695"/>
      <c r="B105" s="707"/>
      <c r="C105" s="707"/>
      <c r="D105" s="707"/>
      <c r="E105" s="707"/>
      <c r="M105" s="98"/>
    </row>
    <row r="106" spans="1:5" ht="21.75" customHeight="1">
      <c r="A106" s="695"/>
      <c r="B106" s="707"/>
      <c r="C106" s="707"/>
      <c r="D106" s="707"/>
      <c r="E106" s="707"/>
    </row>
    <row r="107" spans="1:13" ht="21.75" customHeight="1">
      <c r="A107" s="695"/>
      <c r="B107" s="707"/>
      <c r="C107" s="707"/>
      <c r="D107" s="707"/>
      <c r="E107" s="707"/>
      <c r="M107" s="98"/>
    </row>
    <row r="108" spans="1:5" ht="21.75" customHeight="1">
      <c r="A108" s="695"/>
      <c r="B108" s="707"/>
      <c r="C108" s="707"/>
      <c r="D108" s="707"/>
      <c r="E108" s="707"/>
    </row>
    <row r="109" spans="1:13" ht="21.75" customHeight="1">
      <c r="A109" s="695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175</v>
      </c>
      <c r="D12" s="316">
        <v>145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4903</v>
      </c>
      <c r="D13" s="316">
        <v>4816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200</v>
      </c>
      <c r="D14" s="316">
        <v>368</v>
      </c>
      <c r="E14" s="245" t="s">
        <v>285</v>
      </c>
      <c r="F14" s="240" t="s">
        <v>286</v>
      </c>
      <c r="G14" s="316">
        <v>8958</v>
      </c>
      <c r="H14" s="316">
        <v>9820</v>
      </c>
    </row>
    <row r="15" spans="1:8" ht="15.75">
      <c r="A15" s="194" t="s">
        <v>287</v>
      </c>
      <c r="B15" s="190" t="s">
        <v>288</v>
      </c>
      <c r="C15" s="316">
        <v>4852</v>
      </c>
      <c r="D15" s="316">
        <v>4621</v>
      </c>
      <c r="E15" s="245" t="s">
        <v>79</v>
      </c>
      <c r="F15" s="240" t="s">
        <v>289</v>
      </c>
      <c r="G15" s="316">
        <v>16</v>
      </c>
      <c r="H15" s="316">
        <v>84</v>
      </c>
    </row>
    <row r="16" spans="1:8" ht="15.75">
      <c r="A16" s="194" t="s">
        <v>290</v>
      </c>
      <c r="B16" s="190" t="s">
        <v>291</v>
      </c>
      <c r="C16" s="316">
        <v>855</v>
      </c>
      <c r="D16" s="316">
        <v>800</v>
      </c>
      <c r="E16" s="236" t="s">
        <v>52</v>
      </c>
      <c r="F16" s="264" t="s">
        <v>292</v>
      </c>
      <c r="G16" s="628">
        <f>SUM(G12:G15)</f>
        <v>8974</v>
      </c>
      <c r="H16" s="629">
        <f>SUM(H12:H15)</f>
        <v>9904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39</v>
      </c>
      <c r="H18" s="640">
        <v>85</v>
      </c>
    </row>
    <row r="19" spans="1:8" ht="15.75">
      <c r="A19" s="194" t="s">
        <v>299</v>
      </c>
      <c r="B19" s="190" t="s">
        <v>300</v>
      </c>
      <c r="C19" s="316">
        <v>-122</v>
      </c>
      <c r="D19" s="316">
        <v>400</v>
      </c>
      <c r="E19" s="194" t="s">
        <v>301</v>
      </c>
      <c r="F19" s="237" t="s">
        <v>302</v>
      </c>
      <c r="G19" s="316">
        <v>1</v>
      </c>
      <c r="H19" s="317">
        <v>15</v>
      </c>
    </row>
    <row r="20" spans="1:8" ht="15.75">
      <c r="A20" s="235" t="s">
        <v>303</v>
      </c>
      <c r="B20" s="190" t="s">
        <v>304</v>
      </c>
      <c r="C20" s="316">
        <v>492</v>
      </c>
      <c r="D20" s="316">
        <v>122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10863</v>
      </c>
      <c r="D22" s="629">
        <f>SUM(D12:D18)+D19</f>
        <v>11150</v>
      </c>
      <c r="E22" s="194" t="s">
        <v>309</v>
      </c>
      <c r="F22" s="237" t="s">
        <v>310</v>
      </c>
      <c r="G22" s="316">
        <v>230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1713</v>
      </c>
      <c r="H24" s="317">
        <v>1482</v>
      </c>
    </row>
    <row r="25" spans="1:8" ht="31.5">
      <c r="A25" s="194" t="s">
        <v>316</v>
      </c>
      <c r="B25" s="237" t="s">
        <v>317</v>
      </c>
      <c r="C25" s="316"/>
      <c r="D25" s="317">
        <v>245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>
        <v>31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1944</v>
      </c>
      <c r="H27" s="629">
        <f>SUM(H22:H26)</f>
        <v>1579</v>
      </c>
    </row>
    <row r="28" spans="1:8" ht="15.75">
      <c r="A28" s="194" t="s">
        <v>79</v>
      </c>
      <c r="B28" s="237" t="s">
        <v>327</v>
      </c>
      <c r="C28" s="316">
        <v>11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256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10905</v>
      </c>
      <c r="D31" s="635">
        <f>D29+D22</f>
        <v>11406</v>
      </c>
      <c r="E31" s="251" t="s">
        <v>824</v>
      </c>
      <c r="F31" s="266" t="s">
        <v>331</v>
      </c>
      <c r="G31" s="253">
        <f>G16+G18+G27</f>
        <v>10957</v>
      </c>
      <c r="H31" s="254">
        <f>H16+H18+H27</f>
        <v>11568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</v>
      </c>
      <c r="D33" s="244">
        <f>IF((H31-D31)&gt;0,H31-D31,0)</f>
        <v>162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10905</v>
      </c>
      <c r="D36" s="637">
        <f>D31-D34+D35</f>
        <v>11406</v>
      </c>
      <c r="E36" s="262" t="s">
        <v>346</v>
      </c>
      <c r="F36" s="256" t="s">
        <v>347</v>
      </c>
      <c r="G36" s="267">
        <f>G35-G34+G31</f>
        <v>10957</v>
      </c>
      <c r="H36" s="268">
        <f>H35-H34+H31</f>
        <v>11568</v>
      </c>
    </row>
    <row r="37" spans="1:8" ht="15.75">
      <c r="A37" s="261" t="s">
        <v>348</v>
      </c>
      <c r="B37" s="231" t="s">
        <v>349</v>
      </c>
      <c r="C37" s="634">
        <f>IF((G36-C36)&gt;0,G36-C36,0)</f>
        <v>52</v>
      </c>
      <c r="D37" s="635">
        <f>IF((H36-D36)&gt;0,H36-D36,0)</f>
        <v>162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-63</v>
      </c>
      <c r="D38" s="629">
        <f>D39+D40+D41</f>
        <v>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-63</v>
      </c>
      <c r="D40" s="317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115</v>
      </c>
      <c r="D42" s="244">
        <f>+IF((H36-D36-D38)&gt;0,H36-D36-D38,0)</f>
        <v>114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115</v>
      </c>
      <c r="D44" s="268">
        <f>IF(H42=0,IF(D42-D43&gt;0,D42-D43+H43,0),IF(H42-H43&lt;0,H43-H42+D42,0))</f>
        <v>114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10957</v>
      </c>
      <c r="D45" s="631">
        <f>D36+D38+D42</f>
        <v>11568</v>
      </c>
      <c r="E45" s="270" t="s">
        <v>373</v>
      </c>
      <c r="F45" s="272" t="s">
        <v>374</v>
      </c>
      <c r="G45" s="630">
        <f>G42+G36</f>
        <v>10957</v>
      </c>
      <c r="H45" s="631">
        <f>H42+H36</f>
        <v>11568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8">
        <f>pdeReportingDate</f>
        <v>43545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5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5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5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5"/>
      <c r="B58" s="707"/>
      <c r="C58" s="707"/>
      <c r="D58" s="707"/>
      <c r="E58" s="707"/>
      <c r="F58" s="574"/>
      <c r="G58" s="45"/>
      <c r="H58" s="42"/>
    </row>
    <row r="59" spans="1:8" ht="15.75">
      <c r="A59" s="695"/>
      <c r="B59" s="707"/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8172</v>
      </c>
      <c r="D11" s="197">
        <v>7372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-4859</v>
      </c>
      <c r="D12" s="197">
        <v>-5054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-4938</v>
      </c>
      <c r="D14" s="197">
        <v>-5691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-1045</v>
      </c>
      <c r="D15" s="197">
        <v>-1496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-30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7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-2731</v>
      </c>
      <c r="D21" s="659">
        <f>SUM(D11:D20)</f>
        <v>-4891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-691</v>
      </c>
      <c r="D23" s="197">
        <v>-707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-3131</v>
      </c>
      <c r="D25" s="197">
        <v>-4709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1635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-14</v>
      </c>
      <c r="D28" s="197">
        <v>-4940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2158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1765</v>
      </c>
      <c r="D32" s="197">
        <v>-7669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1726</v>
      </c>
      <c r="D33" s="659">
        <f>SUM(D23:D32)</f>
        <v>-9011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20644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6729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-11021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-125</v>
      </c>
      <c r="D40" s="197">
        <v>-1332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-125</v>
      </c>
      <c r="D43" s="661">
        <f>SUM(D35:D42)</f>
        <v>15020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-1130</v>
      </c>
      <c r="D44" s="307">
        <f>D43+D33+D21</f>
        <v>1118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281</v>
      </c>
      <c r="D46" s="311">
        <f>D45+D44</f>
        <v>1411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281</v>
      </c>
      <c r="D47" s="298">
        <v>1411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8">
        <f>pdeReportingDate</f>
        <v>43545</v>
      </c>
      <c r="C54" s="708"/>
      <c r="D54" s="708"/>
      <c r="E54" s="708"/>
      <c r="F54" s="696"/>
      <c r="G54" s="696"/>
      <c r="H54" s="696"/>
      <c r="M54" s="98"/>
    </row>
    <row r="55" spans="1:13" s="42" customFormat="1" ht="15.75">
      <c r="A55" s="693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4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4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4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5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695"/>
      <c r="B62" s="707"/>
      <c r="C62" s="707"/>
      <c r="D62" s="707"/>
      <c r="E62" s="707"/>
      <c r="F62" s="574"/>
      <c r="G62" s="45"/>
      <c r="H62" s="42"/>
    </row>
    <row r="63" spans="1:8" ht="15.75">
      <c r="A63" s="695"/>
      <c r="B63" s="707"/>
      <c r="C63" s="707"/>
      <c r="D63" s="707"/>
      <c r="E63" s="707"/>
      <c r="F63" s="574"/>
      <c r="G63" s="45"/>
      <c r="H63" s="42"/>
    </row>
    <row r="64" spans="1:8" ht="15.75">
      <c r="A64" s="695"/>
      <c r="B64" s="707"/>
      <c r="C64" s="707"/>
      <c r="D64" s="707"/>
      <c r="E64" s="707"/>
      <c r="F64" s="574"/>
      <c r="G64" s="45"/>
      <c r="H64" s="42"/>
    </row>
    <row r="65" spans="1:8" ht="15.75">
      <c r="A65" s="695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1683</v>
      </c>
      <c r="J13" s="584">
        <f>'1-Баланс'!H30+'1-Баланс'!H33</f>
        <v>-571</v>
      </c>
      <c r="K13" s="585"/>
      <c r="L13" s="584">
        <f>SUM(C13:K13)</f>
        <v>40691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-569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-569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-569</v>
      </c>
      <c r="J15" s="316"/>
      <c r="K15" s="316"/>
      <c r="L15" s="584">
        <f t="shared" si="1"/>
        <v>-569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8617</v>
      </c>
      <c r="F17" s="653">
        <f t="shared" si="2"/>
        <v>215</v>
      </c>
      <c r="G17" s="653">
        <f t="shared" si="2"/>
        <v>0</v>
      </c>
      <c r="H17" s="653">
        <f t="shared" si="2"/>
        <v>1135</v>
      </c>
      <c r="I17" s="653">
        <f t="shared" si="2"/>
        <v>1114</v>
      </c>
      <c r="J17" s="653">
        <f t="shared" si="2"/>
        <v>-571</v>
      </c>
      <c r="K17" s="653">
        <f t="shared" si="2"/>
        <v>0</v>
      </c>
      <c r="L17" s="584">
        <f t="shared" si="1"/>
        <v>40122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115</v>
      </c>
      <c r="J18" s="584">
        <f>+'1-Баланс'!G33</f>
        <v>0</v>
      </c>
      <c r="K18" s="585"/>
      <c r="L18" s="584">
        <f t="shared" si="1"/>
        <v>115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113</v>
      </c>
      <c r="G19" s="168">
        <f t="shared" si="3"/>
        <v>0</v>
      </c>
      <c r="H19" s="168">
        <f t="shared" si="3"/>
        <v>0</v>
      </c>
      <c r="I19" s="168">
        <f t="shared" si="3"/>
        <v>-113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113</v>
      </c>
      <c r="G21" s="316"/>
      <c r="H21" s="316"/>
      <c r="I21" s="316">
        <v>-113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-71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-71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-71</v>
      </c>
      <c r="F24" s="316"/>
      <c r="G24" s="316"/>
      <c r="H24" s="316"/>
      <c r="I24" s="316"/>
      <c r="J24" s="316"/>
      <c r="K24" s="316"/>
      <c r="L24" s="584">
        <f t="shared" si="1"/>
        <v>-71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8546</v>
      </c>
      <c r="F31" s="653">
        <f t="shared" si="6"/>
        <v>328</v>
      </c>
      <c r="G31" s="653">
        <f t="shared" si="6"/>
        <v>0</v>
      </c>
      <c r="H31" s="653">
        <f t="shared" si="6"/>
        <v>1135</v>
      </c>
      <c r="I31" s="653">
        <f t="shared" si="6"/>
        <v>1116</v>
      </c>
      <c r="J31" s="653">
        <f t="shared" si="6"/>
        <v>-571</v>
      </c>
      <c r="K31" s="653">
        <f t="shared" si="6"/>
        <v>0</v>
      </c>
      <c r="L31" s="584">
        <f t="shared" si="1"/>
        <v>40166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1116</v>
      </c>
      <c r="J34" s="587">
        <f t="shared" si="7"/>
        <v>-571</v>
      </c>
      <c r="K34" s="587">
        <f t="shared" si="7"/>
        <v>0</v>
      </c>
      <c r="L34" s="651">
        <f t="shared" si="1"/>
        <v>40166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8">
        <f>pdeReportingDate</f>
        <v>43545</v>
      </c>
      <c r="C38" s="708"/>
      <c r="D38" s="708"/>
      <c r="E38" s="708"/>
      <c r="F38" s="708"/>
      <c r="G38" s="708"/>
      <c r="H38" s="708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5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5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5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5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5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5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5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64" sqref="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999</v>
      </c>
      <c r="B13" s="679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8" t="s">
        <v>1000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1001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1004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 t="s">
        <v>1006</v>
      </c>
      <c r="B17" s="679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1002</v>
      </c>
      <c r="B63" s="679"/>
      <c r="C63" s="92"/>
      <c r="D63" s="92">
        <v>49</v>
      </c>
      <c r="E63" s="92"/>
      <c r="F63" s="469">
        <f>C63-E63</f>
        <v>0</v>
      </c>
    </row>
    <row r="64" spans="1:6" ht="15.75">
      <c r="A64" s="678" t="s">
        <v>1003</v>
      </c>
      <c r="B64" s="679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3484</v>
      </c>
      <c r="D79" s="472"/>
      <c r="E79" s="472">
        <f>E78+E61+E44+E27</f>
        <v>0</v>
      </c>
      <c r="F79" s="472">
        <f>F78+F61+F44+F27</f>
        <v>3484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8">
        <f>pdeReportingDate</f>
        <v>43545</v>
      </c>
      <c r="C151" s="708"/>
      <c r="D151" s="708"/>
      <c r="E151" s="708"/>
      <c r="F151" s="708"/>
      <c r="G151" s="708"/>
      <c r="H151" s="708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5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5"/>
      <c r="B157" s="707"/>
      <c r="C157" s="707"/>
      <c r="D157" s="707"/>
      <c r="E157" s="707"/>
      <c r="F157" s="574"/>
      <c r="G157" s="45"/>
      <c r="H157" s="42"/>
    </row>
    <row r="158" spans="1:8" ht="15.75">
      <c r="A158" s="695"/>
      <c r="B158" s="707"/>
      <c r="C158" s="707"/>
      <c r="D158" s="707"/>
      <c r="E158" s="707"/>
      <c r="F158" s="574"/>
      <c r="G158" s="45"/>
      <c r="H158" s="42"/>
    </row>
    <row r="159" spans="1:8" ht="15.75">
      <c r="A159" s="695"/>
      <c r="B159" s="707"/>
      <c r="C159" s="707"/>
      <c r="D159" s="707"/>
      <c r="E159" s="707"/>
      <c r="F159" s="574"/>
      <c r="G159" s="45"/>
      <c r="H159" s="42"/>
    </row>
    <row r="160" spans="1:8" ht="15.75">
      <c r="A160" s="695"/>
      <c r="B160" s="707"/>
      <c r="C160" s="707"/>
      <c r="D160" s="707"/>
      <c r="E160" s="707"/>
      <c r="F160" s="574"/>
      <c r="G160" s="45"/>
      <c r="H160" s="42"/>
    </row>
    <row r="161" spans="1:8" ht="15.75">
      <c r="A161" s="695"/>
      <c r="B161" s="707"/>
      <c r="C161" s="707"/>
      <c r="D161" s="707"/>
      <c r="E161" s="707"/>
      <c r="F161" s="574"/>
      <c r="G161" s="45"/>
      <c r="H161" s="42"/>
    </row>
    <row r="162" spans="1:8" ht="15.75">
      <c r="A162" s="695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437</v>
      </c>
      <c r="E13" s="328">
        <f>88+240</f>
        <v>328</v>
      </c>
      <c r="F13" s="328"/>
      <c r="G13" s="329">
        <f t="shared" si="2"/>
        <v>765</v>
      </c>
      <c r="H13" s="328"/>
      <c r="I13" s="328"/>
      <c r="J13" s="329">
        <f t="shared" si="3"/>
        <v>765</v>
      </c>
      <c r="K13" s="328">
        <f>208+232</f>
        <v>440</v>
      </c>
      <c r="L13" s="328">
        <v>63</v>
      </c>
      <c r="M13" s="328"/>
      <c r="N13" s="329">
        <f t="shared" si="4"/>
        <v>503</v>
      </c>
      <c r="O13" s="328"/>
      <c r="P13" s="328"/>
      <c r="Q13" s="329">
        <f t="shared" si="0"/>
        <v>503</v>
      </c>
      <c r="R13" s="340">
        <f t="shared" si="1"/>
        <v>262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59</v>
      </c>
      <c r="L15" s="328">
        <v>13</v>
      </c>
      <c r="M15" s="328"/>
      <c r="N15" s="329">
        <f t="shared" si="4"/>
        <v>72</v>
      </c>
      <c r="O15" s="328"/>
      <c r="P15" s="328"/>
      <c r="Q15" s="329">
        <f t="shared" si="0"/>
        <v>72</v>
      </c>
      <c r="R15" s="340">
        <f t="shared" si="1"/>
        <v>29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600</v>
      </c>
      <c r="E16" s="328">
        <v>16</v>
      </c>
      <c r="F16" s="328"/>
      <c r="G16" s="329">
        <f t="shared" si="2"/>
        <v>616</v>
      </c>
      <c r="H16" s="328"/>
      <c r="I16" s="328"/>
      <c r="J16" s="329">
        <f t="shared" si="3"/>
        <v>616</v>
      </c>
      <c r="K16" s="328">
        <v>311</v>
      </c>
      <c r="L16" s="328">
        <v>87</v>
      </c>
      <c r="M16" s="328"/>
      <c r="N16" s="329">
        <f t="shared" si="4"/>
        <v>398</v>
      </c>
      <c r="O16" s="328"/>
      <c r="P16" s="328"/>
      <c r="Q16" s="329">
        <f t="shared" si="0"/>
        <v>398</v>
      </c>
      <c r="R16" s="340">
        <f t="shared" si="1"/>
        <v>218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>
        <v>13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240</v>
      </c>
      <c r="E18" s="328"/>
      <c r="F18" s="328">
        <v>240</v>
      </c>
      <c r="G18" s="329">
        <f t="shared" si="2"/>
        <v>0</v>
      </c>
      <c r="H18" s="328"/>
      <c r="I18" s="328"/>
      <c r="J18" s="329">
        <f t="shared" si="3"/>
        <v>0</v>
      </c>
      <c r="K18" s="328">
        <v>232</v>
      </c>
      <c r="L18" s="328"/>
      <c r="M18" s="328">
        <v>232</v>
      </c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1391</v>
      </c>
      <c r="E19" s="330">
        <f>SUM(E11:E18)</f>
        <v>344</v>
      </c>
      <c r="F19" s="330">
        <f>SUM(F11:F18)</f>
        <v>253</v>
      </c>
      <c r="G19" s="329">
        <f t="shared" si="2"/>
        <v>1482</v>
      </c>
      <c r="H19" s="330">
        <f>SUM(H11:H18)</f>
        <v>0</v>
      </c>
      <c r="I19" s="330">
        <f>SUM(I11:I18)</f>
        <v>0</v>
      </c>
      <c r="J19" s="329">
        <f t="shared" si="3"/>
        <v>1482</v>
      </c>
      <c r="K19" s="330">
        <f>SUM(K11:K18)</f>
        <v>1042</v>
      </c>
      <c r="L19" s="330">
        <f>SUM(L11:L18)</f>
        <v>163</v>
      </c>
      <c r="M19" s="330">
        <f>SUM(M11:M18)</f>
        <v>232</v>
      </c>
      <c r="N19" s="329">
        <f t="shared" si="4"/>
        <v>973</v>
      </c>
      <c r="O19" s="330">
        <f>SUM(O11:O18)</f>
        <v>0</v>
      </c>
      <c r="P19" s="330">
        <f>SUM(P11:P18)</f>
        <v>0</v>
      </c>
      <c r="Q19" s="329">
        <f t="shared" si="0"/>
        <v>973</v>
      </c>
      <c r="R19" s="340">
        <f t="shared" si="1"/>
        <v>509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v>711</v>
      </c>
      <c r="F23" s="328"/>
      <c r="G23" s="329">
        <f t="shared" si="2"/>
        <v>12772</v>
      </c>
      <c r="H23" s="328"/>
      <c r="I23" s="328">
        <v>54</v>
      </c>
      <c r="J23" s="329">
        <f t="shared" si="3"/>
        <v>12718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12718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/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687</v>
      </c>
      <c r="L24" s="328">
        <v>36</v>
      </c>
      <c r="M24" s="328"/>
      <c r="N24" s="329">
        <f t="shared" si="4"/>
        <v>723</v>
      </c>
      <c r="O24" s="328"/>
      <c r="P24" s="328"/>
      <c r="Q24" s="329">
        <f t="shared" si="0"/>
        <v>723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4040</v>
      </c>
      <c r="E26" s="328"/>
      <c r="F26" s="328">
        <v>52</v>
      </c>
      <c r="G26" s="329">
        <f t="shared" si="2"/>
        <v>3988</v>
      </c>
      <c r="H26" s="328"/>
      <c r="I26" s="328">
        <v>17</v>
      </c>
      <c r="J26" s="329">
        <f t="shared" si="3"/>
        <v>3971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3970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16835</v>
      </c>
      <c r="E27" s="332">
        <f aca="true" t="shared" si="5" ref="E27:P27">SUM(E23:E26)</f>
        <v>711</v>
      </c>
      <c r="F27" s="332">
        <f t="shared" si="5"/>
        <v>52</v>
      </c>
      <c r="G27" s="333">
        <f t="shared" si="2"/>
        <v>17494</v>
      </c>
      <c r="H27" s="332">
        <f t="shared" si="5"/>
        <v>0</v>
      </c>
      <c r="I27" s="332">
        <f t="shared" si="5"/>
        <v>71</v>
      </c>
      <c r="J27" s="333">
        <f t="shared" si="3"/>
        <v>17423</v>
      </c>
      <c r="K27" s="332">
        <f t="shared" si="5"/>
        <v>687</v>
      </c>
      <c r="L27" s="332">
        <f t="shared" si="5"/>
        <v>37</v>
      </c>
      <c r="M27" s="332">
        <f t="shared" si="5"/>
        <v>0</v>
      </c>
      <c r="N27" s="333">
        <f t="shared" si="4"/>
        <v>724</v>
      </c>
      <c r="O27" s="332">
        <f t="shared" si="5"/>
        <v>0</v>
      </c>
      <c r="P27" s="332">
        <f t="shared" si="5"/>
        <v>0</v>
      </c>
      <c r="Q27" s="333">
        <f t="shared" si="0"/>
        <v>724</v>
      </c>
      <c r="R27" s="343">
        <f t="shared" si="1"/>
        <v>16699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14</v>
      </c>
      <c r="F29" s="335">
        <f t="shared" si="6"/>
        <v>0</v>
      </c>
      <c r="G29" s="336">
        <f t="shared" si="2"/>
        <v>3488</v>
      </c>
      <c r="H29" s="335">
        <f t="shared" si="6"/>
        <v>0</v>
      </c>
      <c r="I29" s="335">
        <f t="shared" si="6"/>
        <v>4</v>
      </c>
      <c r="J29" s="336">
        <f t="shared" si="3"/>
        <v>3484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3484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>
        <v>14</v>
      </c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>
        <v>4</v>
      </c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3488</v>
      </c>
      <c r="H40" s="330">
        <f t="shared" si="10"/>
        <v>0</v>
      </c>
      <c r="I40" s="330">
        <f t="shared" si="10"/>
        <v>4</v>
      </c>
      <c r="J40" s="329">
        <f t="shared" si="3"/>
        <v>3484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21808</v>
      </c>
      <c r="E42" s="349">
        <f>E19+E20+E21+E27+E40+E41</f>
        <v>1069</v>
      </c>
      <c r="F42" s="349">
        <f aca="true" t="shared" si="11" ref="F42:R42">F19+F20+F21+F27+F40+F41</f>
        <v>305</v>
      </c>
      <c r="G42" s="349">
        <f t="shared" si="11"/>
        <v>22572</v>
      </c>
      <c r="H42" s="349">
        <f t="shared" si="11"/>
        <v>0</v>
      </c>
      <c r="I42" s="349">
        <f t="shared" si="11"/>
        <v>75</v>
      </c>
      <c r="J42" s="349">
        <f t="shared" si="11"/>
        <v>22497</v>
      </c>
      <c r="K42" s="349">
        <f t="shared" si="11"/>
        <v>1729</v>
      </c>
      <c r="L42" s="349">
        <f t="shared" si="11"/>
        <v>200</v>
      </c>
      <c r="M42" s="349">
        <f t="shared" si="11"/>
        <v>232</v>
      </c>
      <c r="N42" s="349">
        <f t="shared" si="11"/>
        <v>1697</v>
      </c>
      <c r="O42" s="349">
        <f t="shared" si="11"/>
        <v>0</v>
      </c>
      <c r="P42" s="349">
        <f t="shared" si="11"/>
        <v>0</v>
      </c>
      <c r="Q42" s="349">
        <f t="shared" si="11"/>
        <v>1697</v>
      </c>
      <c r="R42" s="350">
        <f t="shared" si="11"/>
        <v>20800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8">
        <f>pdeReportingDate</f>
        <v>43545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5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5"/>
      <c r="C51" s="707"/>
      <c r="D51" s="707"/>
      <c r="E51" s="707"/>
      <c r="F51" s="707"/>
      <c r="G51" s="574"/>
      <c r="H51" s="45"/>
      <c r="I51" s="42"/>
    </row>
    <row r="52" spans="2:9" ht="15.75">
      <c r="B52" s="695"/>
      <c r="C52" s="707"/>
      <c r="D52" s="707"/>
      <c r="E52" s="707"/>
      <c r="F52" s="707"/>
      <c r="G52" s="574"/>
      <c r="H52" s="45"/>
      <c r="I52" s="42"/>
    </row>
    <row r="53" spans="2:9" ht="15.75">
      <c r="B53" s="695"/>
      <c r="C53" s="707"/>
      <c r="D53" s="707"/>
      <c r="E53" s="707"/>
      <c r="F53" s="707"/>
      <c r="G53" s="574"/>
      <c r="H53" s="45"/>
      <c r="I53" s="42"/>
    </row>
    <row r="54" spans="2:9" ht="15.75">
      <c r="B54" s="695"/>
      <c r="C54" s="707"/>
      <c r="D54" s="707"/>
      <c r="E54" s="707"/>
      <c r="F54" s="707"/>
      <c r="G54" s="574"/>
      <c r="H54" s="45"/>
      <c r="I54" s="42"/>
    </row>
    <row r="55" spans="2:9" ht="15.75">
      <c r="B55" s="695"/>
      <c r="C55" s="707"/>
      <c r="D55" s="707"/>
      <c r="E55" s="707"/>
      <c r="F55" s="707"/>
      <c r="G55" s="574"/>
      <c r="H55" s="45"/>
      <c r="I55" s="42"/>
    </row>
    <row r="56" spans="2:9" ht="15.75">
      <c r="B56" s="695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">
      <selection activeCell="E92" sqref="E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9707</v>
      </c>
      <c r="D13" s="362">
        <f>SUM(D14:D16)</f>
        <v>0</v>
      </c>
      <c r="E13" s="369">
        <f>SUM(E14:E16)</f>
        <v>9707</v>
      </c>
      <c r="F13" s="133"/>
    </row>
    <row r="14" spans="1:6" ht="15.75">
      <c r="A14" s="370" t="s">
        <v>596</v>
      </c>
      <c r="B14" s="135" t="s">
        <v>597</v>
      </c>
      <c r="C14" s="368">
        <v>9707</v>
      </c>
      <c r="D14" s="368"/>
      <c r="E14" s="369">
        <f aca="true" t="shared" si="0" ref="E14:E44">C14-D14</f>
        <v>9707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9707</v>
      </c>
      <c r="D21" s="440">
        <f>D13+D17+D18</f>
        <v>0</v>
      </c>
      <c r="E21" s="441">
        <f>E13+E17+E18</f>
        <v>9707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10988</v>
      </c>
      <c r="D26" s="362">
        <f>SUM(D27:D29)</f>
        <v>10988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508</v>
      </c>
      <c r="D27" s="368">
        <v>508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982</v>
      </c>
      <c r="D28" s="368">
        <v>982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2846</v>
      </c>
      <c r="D30" s="368">
        <v>2846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66</v>
      </c>
      <c r="D31" s="368">
        <v>66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</v>
      </c>
      <c r="D32" s="368">
        <v>78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2636</v>
      </c>
      <c r="D40" s="362">
        <f>SUM(D41:D44)</f>
        <v>2636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2636</v>
      </c>
      <c r="D44" s="368">
        <v>2636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16647</v>
      </c>
      <c r="D45" s="438">
        <f>D26+D30+D31+D33+D32+D34+D35+D40</f>
        <v>16647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26458</v>
      </c>
      <c r="D46" s="444">
        <f>D45+D23+D21+D11</f>
        <v>16647</v>
      </c>
      <c r="E46" s="445">
        <f>E45+E23+E21+E11</f>
        <v>9811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3657</v>
      </c>
      <c r="D73" s="137">
        <f>SUM(D74:D76)</f>
        <v>3657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69</v>
      </c>
      <c r="D74" s="197">
        <v>69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3588</v>
      </c>
      <c r="D76" s="197">
        <v>3588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3539</v>
      </c>
      <c r="D87" s="134">
        <f>SUM(D88:D92)+D96</f>
        <v>3539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2097</v>
      </c>
      <c r="D89" s="197">
        <v>2097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461</v>
      </c>
      <c r="D91" s="197">
        <v>461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444</v>
      </c>
      <c r="D92" s="138">
        <f>SUM(D93:D95)</f>
        <v>444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264</v>
      </c>
      <c r="D94" s="197">
        <v>264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180</v>
      </c>
      <c r="D95" s="197">
        <v>180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495</v>
      </c>
      <c r="D96" s="197">
        <v>495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462</v>
      </c>
      <c r="D97" s="197">
        <v>462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7658</v>
      </c>
      <c r="D98" s="433">
        <f>D87+D82+D77+D73+D97</f>
        <v>7658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7669</v>
      </c>
      <c r="D99" s="427">
        <f>D98+D70+D68</f>
        <v>7658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8">
        <f>pdeReportingDate</f>
        <v>43545</v>
      </c>
      <c r="C111" s="708"/>
      <c r="D111" s="708"/>
      <c r="E111" s="708"/>
      <c r="F111" s="708"/>
      <c r="G111" s="52"/>
      <c r="H111" s="52"/>
    </row>
    <row r="112" spans="1:8" ht="15.75">
      <c r="A112" s="693"/>
      <c r="B112" s="708"/>
      <c r="C112" s="708"/>
      <c r="D112" s="708"/>
      <c r="E112" s="708"/>
      <c r="F112" s="708"/>
      <c r="G112" s="52"/>
      <c r="H112" s="52"/>
    </row>
    <row r="113" spans="1:8" ht="15.75">
      <c r="A113" s="694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4"/>
      <c r="B114" s="709"/>
      <c r="C114" s="709"/>
      <c r="D114" s="709"/>
      <c r="E114" s="709"/>
      <c r="F114" s="709"/>
      <c r="G114" s="80"/>
      <c r="H114" s="80"/>
    </row>
    <row r="115" spans="1:8" ht="15.75">
      <c r="A115" s="694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5"/>
      <c r="B116" s="711" t="str">
        <f>Начална!B17</f>
        <v>Виктория Миткова</v>
      </c>
      <c r="C116" s="707"/>
      <c r="D116" s="707"/>
      <c r="E116" s="707"/>
      <c r="F116" s="707"/>
      <c r="G116" s="695"/>
      <c r="H116" s="695"/>
    </row>
    <row r="117" spans="1:8" ht="15.75" customHeight="1">
      <c r="A117" s="695"/>
      <c r="B117" s="707"/>
      <c r="C117" s="707"/>
      <c r="D117" s="707"/>
      <c r="E117" s="707"/>
      <c r="F117" s="707"/>
      <c r="G117" s="695"/>
      <c r="H117" s="695"/>
    </row>
    <row r="118" spans="1:8" ht="15.75" customHeight="1">
      <c r="A118" s="695"/>
      <c r="B118" s="707"/>
      <c r="C118" s="707"/>
      <c r="D118" s="707"/>
      <c r="E118" s="707"/>
      <c r="F118" s="707"/>
      <c r="G118" s="695"/>
      <c r="H118" s="695"/>
    </row>
    <row r="119" spans="1:8" ht="15.75" customHeight="1">
      <c r="A119" s="695"/>
      <c r="B119" s="707"/>
      <c r="C119" s="707"/>
      <c r="D119" s="707"/>
      <c r="E119" s="707"/>
      <c r="F119" s="707"/>
      <c r="G119" s="695"/>
      <c r="H119" s="695"/>
    </row>
    <row r="120" spans="1:8" ht="15.75">
      <c r="A120" s="695"/>
      <c r="B120" s="707"/>
      <c r="C120" s="707"/>
      <c r="D120" s="707"/>
      <c r="E120" s="707"/>
      <c r="F120" s="707"/>
      <c r="G120" s="695"/>
      <c r="H120" s="695"/>
    </row>
    <row r="121" spans="1:8" ht="15.75">
      <c r="A121" s="695"/>
      <c r="B121" s="707"/>
      <c r="C121" s="707"/>
      <c r="D121" s="707"/>
      <c r="E121" s="707"/>
      <c r="F121" s="707"/>
      <c r="G121" s="695"/>
      <c r="H121" s="695"/>
    </row>
    <row r="122" spans="1:8" ht="15.75">
      <c r="A122" s="695"/>
      <c r="B122" s="707"/>
      <c r="C122" s="707"/>
      <c r="D122" s="707"/>
      <c r="E122" s="707"/>
      <c r="F122" s="707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8">
        <f>pdeReportingDate</f>
        <v>43545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3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4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5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5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5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5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5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5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2018-03-30T10:14:47Z</cp:lastPrinted>
  <dcterms:created xsi:type="dcterms:W3CDTF">2006-09-16T00:00:00Z</dcterms:created>
  <dcterms:modified xsi:type="dcterms:W3CDTF">2019-03-30T13:23:41Z</dcterms:modified>
  <cp:category/>
  <cp:version/>
  <cp:contentType/>
  <cp:contentStatus/>
</cp:coreProperties>
</file>