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<sst xmlns="http://schemas.openxmlformats.org/spreadsheetml/2006/main" count="1048" uniqueCount="889">
  <si>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</si>
  <si>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</si>
  <si>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</si>
  <si>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</si>
  <si>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</si>
  <si>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</si>
  <si>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</si>
  <si>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</si>
  <si>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</si>
  <si>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</si>
  <si>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</si>
  <si>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</si>
  <si>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</si>
  <si>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</si>
  <si>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</si>
  <si>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</si>
  <si>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</si>
  <si>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</si>
  <si>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</si>
  <si>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</si>
  <si>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</si>
  <si>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</si>
  <si>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</si>
  <si>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</si>
  <si>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</si>
  <si>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</si>
  <si>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</si>
  <si>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</si>
  <si>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</si>
  <si>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</si>
  <si>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</si>
  <si>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</si>
  <si>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</si>
  <si>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</si>
  <si>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</si>
  <si>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</si>
  <si>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</si>
  <si>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</si>
  <si>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</si>
  <si>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</si>
  <si>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</si>
  <si>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</si>
  <si>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</si>
  <si>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</si>
  <si>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</si>
  <si>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</si>
  <si>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</si>
  <si>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</si>
  <si>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</si>
  <si>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</si>
  <si>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</si>
  <si>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</si>
  <si>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</si>
  <si>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</si>
  <si>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</si>
  <si>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</si>
  <si>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</si>
  <si>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</si>
  <si>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</si>
  <si>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</si>
  <si>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</si>
  <si>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</si>
  <si>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</si>
  <si>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</si>
  <si>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</si>
  <si>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</si>
  <si>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</si>
  <si>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</si>
  <si>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</si>
  <si>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</si>
  <si>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</si>
  <si>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</si>
  <si>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</si>
  <si>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</si>
  <si>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</si>
  <si>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</si>
  <si>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</si>
  <si>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</si>
  <si>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</si>
  <si>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</si>
  <si>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</si>
  <si>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</si>
  <si>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</si>
  <si>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</si>
  <si>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</si>
  <si>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</si>
  <si>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</si>
  <si>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</si>
  <si>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</si>
  <si>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</si>
  <si>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</si>
  <si>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</si>
  <si>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</si>
  <si>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</si>
  <si>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</si>
  <si>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</si>
  <si>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</si>
  <si>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</si>
  <si>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</si>
  <si>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</si>
  <si>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</si>
  <si>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</si>
  <si>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</si>
  <si>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</si>
  <si>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</si>
  <si>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</si>
  <si>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</si>
  <si>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</si>
  <si>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</si>
  <si>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</si>
  <si>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</si>
  <si>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</si>
  <si>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</si>
  <si>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</si>
  <si>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</si>
  <si>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</si>
  <si>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</si>
  <si>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</si>
  <si>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</si>
  <si>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</si>
  <si>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</si>
  <si>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</si>
  <si>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</si>
  <si>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</si>
  <si>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</si>
  <si>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</si>
  <si>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</si>
  <si>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</si>
  <si>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</si>
  <si>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</si>
  <si>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</si>
  <si>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</si>
  <si>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</si>
  <si>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</si>
  <si>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</si>
  <si>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</si>
  <si>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</si>
  <si>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</si>
  <si>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</si>
  <si>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</si>
  <si>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</si>
  <si>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</si>
  <si>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</si>
  <si>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</si>
  <si>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</si>
  <si>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</si>
  <si>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</si>
  <si>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</si>
  <si>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</si>
  <si>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</si>
  <si>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</si>
  <si>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</si>
  <si>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</si>
  <si>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</si>
  <si>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</si>
  <si>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</si>
  <si>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</si>
  <si>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</si>
  <si>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</si>
  <si>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</si>
  <si>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</si>
  <si>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</si>
  <si>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</si>
  <si>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</si>
  <si>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</si>
  <si>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</si>
  <si>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</si>
  <si>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</si>
  <si>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</si>
  <si>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</si>
  <si>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</si>
  <si>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</si>
  <si>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</si>
  <si>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</si>
  <si>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</si>
  <si>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</si>
  <si>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</si>
  <si>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</si>
  <si>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</si>
  <si>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</si>
  <si>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</si>
  <si>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</si>
  <si>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</si>
  <si>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</si>
  <si>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</si>
  <si>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</si>
  <si>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</si>
  <si>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</si>
  <si>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</si>
  <si>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</si>
  <si>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</si>
  <si>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</si>
  <si>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</si>
  <si>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</si>
  <si>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</si>
  <si>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</si>
  <si>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</si>
  <si>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</si>
  <si>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</si>
  <si>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</si>
  <si>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</si>
  <si>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</si>
  <si>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</si>
  <si>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</si>
  <si>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</si>
  <si>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</si>
  <si>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</si>
  <si>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</si>
  <si>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</si>
  <si>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</si>
  <si>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</si>
  <si>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</si>
  <si>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</si>
  <si>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</si>
  <si>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</si>
  <si>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</si>
  <si>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</si>
  <si>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</si>
  <si>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</si>
  <si>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</si>
  <si>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</si>
  <si>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</si>
  <si>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</si>
  <si>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</si>
  <si>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</si>
  <si>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</si>
  <si>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</si>
  <si>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</si>
  <si>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</si>
  <si>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</si>
  <si>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</si>
  <si>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</si>
  <si>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</si>
  <si>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</si>
  <si>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</si>
  <si>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</si>
  <si>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</si>
  <si>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</si>
  <si>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</si>
  <si>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</si>
  <si>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</si>
  <si>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</si>
  <si>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</si>
  <si>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</si>
  <si>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</si>
  <si>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</si>
  <si>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</si>
  <si>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</si>
  <si>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</si>
  <si>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</si>
  <si>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</si>
  <si>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</si>
  <si>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</si>
  <si>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</si>
  <si>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</si>
  <si>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</si>
  <si>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</si>
  <si>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</si>
  <si>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</si>
  <si>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</si>
  <si>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</si>
  <si>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</si>
  <si>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</si>
  <si>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</si>
  <si>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</si>
  <si>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</si>
  <si>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</si>
  <si>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</si>
  <si>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</si>
  <si>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</si>
  <si>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</si>
  <si>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</si>
  <si>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</si>
  <si>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</si>
  <si>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</si>
  <si>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</si>
  <si>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</si>
  <si>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</si>
  <si>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</si>
  <si>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</si>
  <si>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</si>
  <si>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</si>
  <si>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</si>
  <si>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</si>
  <si>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</si>
  <si>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</si>
  <si>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</si>
  <si>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</si>
  <si>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</si>
  <si>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</si>
  <si>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</si>
  <si>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</si>
  <si>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</si>
  <si>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</si>
  <si>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</si>
  <si>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</si>
  <si>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</si>
  <si>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</si>
  <si>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</si>
  <si>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</si>
  <si>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</si>
  <si>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</si>
  <si>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</si>
  <si>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</si>
  <si>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</si>
  <si>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</si>
  <si>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</si>
  <si>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</si>
  <si>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</si>
  <si>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</si>
  <si>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</si>
  <si>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</si>
  <si>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</si>
  <si>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</si>
  <si>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</si>
  <si>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</si>
  <si>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</si>
  <si>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</si>
  <si>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</si>
  <si>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</si>
  <si>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</si>
  <si>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</si>
  <si>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</si>
  <si>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</si>
  <si>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</si>
  <si>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</si>
  <si>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</si>
  <si>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</si>
  <si>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</si>
  <si>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</si>
  <si>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</si>
  <si>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</si>
  <si>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</si>
  <si>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</si>
  <si>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</si>
  <si>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</si>
  <si>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</si>
  <si>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</si>
  <si>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</si>
  <si>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</si>
  <si>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</si>
  <si>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</si>
  <si>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</si>
  <si>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</si>
  <si>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</si>
  <si>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</si>
  <si>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</si>
  <si>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</si>
  <si>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</si>
  <si>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</si>
  <si>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</si>
  <si>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</si>
  <si>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</si>
  <si>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</si>
  <si>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</si>
  <si>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</si>
  <si>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</si>
  <si>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</si>
  <si>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</si>
  <si>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</si>
  <si>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</si>
  <si>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</si>
  <si>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</si>
  <si>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</si>
  <si>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</si>
  <si>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</si>
  <si>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</si>
  <si>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</si>
  <si>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</si>
  <si>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</si>
  <si>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</si>
  <si>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</si>
  <si>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</si>
  <si>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</si>
  <si>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</si>
  <si>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</si>
  <si>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</si>
  <si>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</si>
  <si>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</si>
  <si>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</si>
  <si>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</si>
  <si>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</si>
  <si>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</si>
  <si>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</si>
  <si>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</si>
  <si>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</si>
  <si>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</si>
  <si>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</si>
  <si>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</si>
  <si>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</si>
  <si>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</si>
  <si>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</si>
  <si>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</si>
  <si>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</si>
  <si>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</si>
  <si>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</si>
  <si>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</si>
  <si>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</si>
  <si>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</si>
  <si>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</si>
  <si>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</si>
  <si>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</si>
  <si>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</si>
  <si>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</si>
  <si>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</si>
  <si>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</si>
  <si>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</si>
  <si>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</si>
  <si>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</si>
  <si>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</si>
  <si>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</si>
  <si>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</si>
  <si>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</si>
  <si>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</si>
  <si>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</si>
  <si>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</si>
  <si>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</si>
  <si>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</si>
  <si>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</si>
  <si>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</si>
  <si>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</si>
  <si>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</si>
  <si>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</si>
  <si>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</si>
  <si>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</si>
  <si>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</si>
  <si>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</si>
  <si>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</si>
  <si>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</si>
  <si>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</si>
  <si>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</si>
  <si>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</si>
  <si>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</si>
  <si>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</si>
  <si>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</si>
  <si>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</si>
  <si>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</si>
  <si>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</si>
  <si>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</si>
  <si>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</si>
  <si>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</si>
  <si>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</si>
  <si>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</si>
  <si>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</si>
  <si>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</si>
  <si>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</si>
  <si>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</si>
  <si>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</si>
  <si>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</si>
  <si>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</si>
  <si>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</si>
  <si>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</si>
  <si>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</si>
  <si>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</si>
  <si>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</si>
  <si>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</si>
  <si>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</si>
  <si>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</si>
  <si>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</si>
  <si>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</si>
  <si>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</si>
  <si>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</si>
  <si>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</si>
  <si>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</si>
  <si>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</si>
  <si>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</si>
  <si>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</si>
  <si>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</si>
  <si>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</si>
  <si>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</si>
  <si>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</si>
  <si>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</si>
  <si>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</si>
  <si>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</si>
  <si>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</si>
  <si>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</si>
  <si>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</si>
  <si>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</si>
  <si>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</si>
  <si>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</si>
  <si>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</si>
  <si>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</si>
  <si>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</si>
  <si>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</si>
  <si>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</si>
  <si>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</si>
  <si>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</si>
  <si>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</si>
  <si>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</si>
  <si>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</si>
  <si>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</si>
  <si>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</si>
  <si>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</si>
  <si>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</si>
  <si>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</si>
  <si>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</si>
  <si>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</si>
  <si>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</si>
  <si>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</si>
  <si>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</si>
  <si>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</si>
  <si>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</si>
  <si>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</si>
  <si>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</si>
  <si>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</si>
  <si>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</si>
  <si>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</si>
  <si>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</si>
  <si>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</si>
  <si>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</si>
  <si>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</si>
  <si>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</si>
  <si>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</si>
  <si>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</si>
  <si>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</si>
  <si>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</si>
  <si>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</si>
  <si>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</si>
  <si>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</si>
  <si>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</si>
  <si>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</si>
  <si>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</si>
  <si>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</si>
  <si>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</si>
  <si>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</si>
  <si>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</si>
  <si>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</si>
  <si>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</si>
  <si>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</si>
  <si>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</si>
  <si>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</si>
  <si>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</si>
  <si>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</si>
  <si>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</si>
  <si>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</si>
  <si>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</si>
  <si>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</si>
  <si>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</si>
  <si>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</si>
  <si>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</si>
  <si>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</si>
  <si>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</si>
  <si>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</si>
  <si>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</si>
  <si>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</si>
  <si>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</si>
  <si>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</si>
  <si>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</si>
  <si>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</si>
  <si>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</si>
  <si>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</si>
  <si>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</si>
  <si>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</si>
  <si>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</si>
  <si>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</si>
  <si>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</si>
  <si>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</si>
  <si>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</si>
  <si>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</si>
  <si>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</si>
  <si>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</si>
  <si>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</si>
  <si>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</si>
  <si>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</si>
  <si>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</si>
  <si>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</si>
  <si>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</si>
  <si>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</si>
  <si>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</si>
  <si>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</si>
  <si>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</si>
  <si>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</si>
  <si>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</si>
  <si>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</si>
  <si>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</si>
  <si>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</si>
  <si>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</si>
  <si>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</si>
  <si>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</si>
  <si>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</si>
  <si>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</si>
  <si>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</si>
  <si>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</si>
  <si>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</si>
  <si>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</si>
  <si>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</si>
  <si>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</si>
  <si>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</si>
  <si>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</si>
  <si>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</si>
  <si>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</si>
  <si>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</si>
  <si>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</si>
  <si>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</si>
  <si>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</si>
  <si>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</si>
  <si>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</si>
  <si>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</si>
  <si>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</si>
  <si>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</si>
  <si>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</si>
  <si>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</si>
  <si>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</si>
  <si>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</si>
  <si>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</si>
  <si>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</si>
  <si>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</si>
  <si>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</si>
  <si>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</si>
  <si>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</si>
  <si>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</si>
  <si>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</si>
  <si>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</si>
  <si>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</si>
  <si>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</si>
  <si>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</si>
  <si>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</si>
  <si>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</si>
  <si>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</si>
  <si>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</si>
  <si>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</si>
  <si>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</si>
  <si>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</si>
  <si>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</si>
  <si>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</si>
  <si>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</si>
  <si>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</si>
  <si>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</si>
  <si>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</si>
  <si>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</si>
  <si>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</si>
  <si>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</si>
  <si>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</si>
  <si>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</si>
  <si>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</si>
  <si>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</si>
  <si>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</si>
  <si>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</si>
  <si>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</si>
  <si>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</si>
  <si>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</si>
  <si>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</si>
  <si>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</si>
  <si>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</si>
  <si>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</si>
  <si>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</si>
  <si>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</si>
  <si>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</si>
  <si>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</si>
  <si>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</si>
  <si>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</si>
  <si>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</si>
  <si>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</si>
  <si>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</si>
  <si>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</si>
  <si>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</si>
  <si>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</si>
  <si>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</si>
  <si>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</si>
  <si>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</si>
  <si>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</si>
  <si>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</si>
  <si>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</si>
  <si>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</si>
  <si>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</si>
  <si>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</si>
  <si>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</si>
  <si>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</si>
  <si>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</si>
  <si>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</si>
  <si>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</si>
  <si>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</si>
  <si>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</si>
  <si>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</si>
  <si>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</si>
  <si>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</si>
  <si>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</si>
  <si>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</si>
  <si>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</si>
  <si>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</si>
  <si>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</si>
  <si>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</si>
  <si>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</si>
  <si>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</si>
  <si>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</si>
  <si>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</si>
  <si>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</si>
  <si>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</si>
  <si>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</si>
  <si>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</si>
  <si>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</si>
  <si>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</si>
  <si>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</si>
  <si>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</si>
  <si>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</si>
  <si>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</si>
  <si>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</si>
  <si>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</si>
  <si>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</si>
  <si>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</si>
  <si>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</si>
  <si>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</si>
  <si>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</si>
  <si>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</si>
  <si>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</si>
  <si>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</si>
  <si>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</si>
  <si>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</si>
  <si>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</si>
  <si>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</si>
  <si>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</si>
  <si>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</si>
  <si>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</si>
  <si>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</si>
  <si>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</si>
  <si>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</si>
  <si>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</si>
  <si>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</si>
  <si>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</si>
  <si>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</si>
  <si>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</si>
  <si>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</si>
  <si>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</si>
  <si>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</si>
  <si>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</si>
  <si>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</si>
  <si>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</si>
  <si>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</si>
  <si>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</si>
  <si>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</si>
  <si>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</si>
  <si>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</si>
  <si>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</si>
  <si>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</si>
  <si>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</si>
  <si>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</si>
  <si>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</si>
  <si>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</si>
  <si>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</si>
  <si>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</si>
  <si>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</si>
  <si>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</si>
  <si>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</si>
  <si>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</si>
  <si>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</si>
  <si>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</si>
  <si>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</si>
  <si>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</si>
  <si>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</si>
  <si>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</si>
  <si>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</si>
  <si>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</si>
  <si>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</si>
  <si>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</si>
  <si>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</si>
  <si>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</si>
  <si>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</si>
  <si>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</si>
  <si>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</si>
  <si>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</si>
  <si>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</si>
  <si>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</si>
  <si>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</si>
  <si>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</si>
  <si>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</si>
  <si>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</si>
  <si>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</si>
  <si>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</si>
  <si>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</si>
  <si>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</si>
  <si>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</si>
  <si>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</si>
  <si>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</si>
  <si>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</si>
  <si>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</si>
  <si>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</si>
  <si>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</si>
  <si>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</si>
  <si>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</si>
  <si>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</si>
  <si>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</si>
  <si>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</si>
  <si>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</si>
  <si>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</si>
  <si>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</si>
  <si>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</si>
  <si>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</si>
  <si>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</si>
  <si>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</si>
  <si>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</si>
  <si>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</si>
  <si>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</si>
  <si>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</si>
  <si>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</si>
  <si>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</si>
  <si>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</si>
  <si>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</si>
  <si>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</si>
  <si>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</si>
  <si>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</si>
  <si>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</si>
  <si>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</si>
  <si>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</si>
  <si>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</si>
  <si>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</si>
  <si>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</si>
  <si>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</si>
  <si>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</si>
  <si>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</si>
  <si>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</si>
  <si>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</si>
  <si>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</si>
  <si>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</si>
  <si>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</si>
  <si>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</si>
  <si>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</si>
  <si>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</si>
  <si>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</si>
  <si>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</si>
  <si>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</si>
  <si>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</si>
  <si>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</si>
  <si>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</si>
  <si>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</si>
  <si>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</si>
  <si>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</si>
  <si>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</si>
  <si>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</si>
  <si>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</si>
  <si>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</si>
  <si>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</si>
  <si>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</si>
  <si>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</si>
  <si>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</si>
  <si>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</si>
  <si>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</si>
  <si>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</si>
  <si>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</si>
  <si>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</si>
  <si>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</si>
  <si>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</si>
  <si>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</si>
  <si>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</si>
  <si>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</si>
  <si>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</si>
  <si>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</si>
  <si>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</si>
  <si>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</si>
  <si>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</si>
  <si>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</si>
  <si>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</si>
  <si>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</si>
  <si>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</si>
  <si>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</si>
  <si>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</si>
  <si>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НЕКОНСОЛИДИРАН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</si>
  <si>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</si>
  <si>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</si>
  <si>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</si>
  <si>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</si>
  <si>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</si>
  <si>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</si>
  <si>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</si>
  <si>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2. ПРИВАТ ИНЖЕНЕРИНГ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</si>
  <si>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</si>
  <si>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</si>
  <si>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</si>
  <si>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</si>
  <si>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 xml:space="preserve">Забележка: Предоставянето на парични заеми от Холдинга на дъщерните дружества е част от оперативната дейност на дружеството. </t>
  </si>
  <si>
    <t xml:space="preserve">Вид на отчета: неконсолидиран: </t>
  </si>
  <si>
    <t>3.Булгартабак холдинг АД</t>
  </si>
  <si>
    <t>9. Булярд АД</t>
  </si>
  <si>
    <t>5.  Меритайм холдинг АД</t>
  </si>
  <si>
    <t>3. КРЗ  Порт  Бургас АД</t>
  </si>
  <si>
    <t>1. ЗММ България холдинг АД</t>
  </si>
  <si>
    <t xml:space="preserve">4. Августа Мебел АД  </t>
  </si>
  <si>
    <t>6.   КЛВК АД</t>
  </si>
  <si>
    <t>7  Хидро Пауър България АД</t>
  </si>
  <si>
    <t>1.Дунав Турс АД</t>
  </si>
  <si>
    <t>2. Одесос ПБМ АД</t>
  </si>
  <si>
    <t>3. ВИК -САНДВИК-ИХБ ДИЗАЙН</t>
  </si>
  <si>
    <t xml:space="preserve"> към 31  декември    2007г.</t>
  </si>
  <si>
    <t>Дата на съставяне: 26.03.2008г.</t>
  </si>
  <si>
    <t>26.03.2008. г</t>
  </si>
  <si>
    <t xml:space="preserve">Дата на съставяне:26.03.2008 г.                                      </t>
  </si>
  <si>
    <t xml:space="preserve">Дата  на съставяне: 26.03.2008 г                                                                                                                          </t>
  </si>
  <si>
    <t xml:space="preserve">Дата на съставяне:26.03.2008 г                       </t>
  </si>
  <si>
    <t>Дата на съставяне:26.03.2008г.</t>
  </si>
  <si>
    <r>
      <t xml:space="preserve">Дата на съставяне: </t>
    </r>
    <r>
      <rPr>
        <sz val="10"/>
        <rFont val="Times New Roman"/>
        <family val="1"/>
      </rPr>
      <t>26.03.2008 г.</t>
    </r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</si>
</sst>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>
        <v>0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854</v>
      </c>
      <c r="F3" s="217" t="s">
        <v>2</v>
      </c>
      <c r="G3" s="172"/>
      <c r="H3" s="461">
        <v>121631219</v>
      </c>
    </row>
    <row r="4" spans="1:8" ht="15">
      <c r="A4" s="578" t="s">
        <v>869</v>
      </c>
      <c r="B4" s="584"/>
      <c r="C4" s="584"/>
      <c r="D4" s="584"/>
      <c r="E4" s="504" t="s">
        <v>855</v>
      </c>
      <c r="F4" s="580" t="s">
        <v>3</v>
      </c>
      <c r="G4" s="581"/>
      <c r="H4" s="461">
        <v>62</v>
      </c>
    </row>
    <row r="5" spans="1:8" ht="15">
      <c r="A5" s="578" t="s">
        <v>4</v>
      </c>
      <c r="B5" s="579"/>
      <c r="C5" s="579"/>
      <c r="D5" s="579"/>
      <c r="E5" s="505" t="s">
        <v>881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43756</v>
      </c>
      <c r="H11" s="152">
        <v>21003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43756</v>
      </c>
      <c r="H12" s="153">
        <v>21003</v>
      </c>
    </row>
    <row r="13" spans="1:8" ht="15">
      <c r="A13" s="235" t="s">
        <v>27</v>
      </c>
      <c r="B13" s="241" t="s">
        <v>28</v>
      </c>
      <c r="C13" s="151">
        <v>16</v>
      </c>
      <c r="D13" s="151">
        <v>15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32</v>
      </c>
      <c r="D15" s="151">
        <v>66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10</v>
      </c>
      <c r="D16" s="151">
        <v>14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>
        <v>0</v>
      </c>
      <c r="E17" s="243" t="s">
        <v>45</v>
      </c>
      <c r="F17" s="245" t="s">
        <v>46</v>
      </c>
      <c r="G17" s="154">
        <f>G11+G14+G15+G16</f>
        <v>43756</v>
      </c>
      <c r="H17" s="154">
        <f>H11+H14+H15+H16</f>
        <v>21003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</v>
      </c>
      <c r="D18" s="151">
        <v>1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59</v>
      </c>
      <c r="D19" s="155">
        <f>SUM(D11:D18)</f>
        <v>96</v>
      </c>
      <c r="E19" s="237" t="s">
        <v>52</v>
      </c>
      <c r="F19" s="242" t="s">
        <v>53</v>
      </c>
      <c r="G19" s="152">
        <v>24503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3661</v>
      </c>
      <c r="H21" s="156">
        <f>SUM(H22:H24)</f>
        <v>3475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1740</v>
      </c>
      <c r="H22" s="152">
        <v>1554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1921</v>
      </c>
      <c r="H24" s="152">
        <v>1921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28164</v>
      </c>
      <c r="H25" s="154">
        <f>H19+H20+H21</f>
        <v>3475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</v>
      </c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11055</v>
      </c>
      <c r="H27" s="154">
        <f>SUM(H28:H30)</f>
        <v>9383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11055</v>
      </c>
      <c r="H28" s="152">
        <v>9383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3727</v>
      </c>
      <c r="H31" s="152">
        <v>1858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14782</v>
      </c>
      <c r="H33" s="154">
        <f>H27+H31+H32</f>
        <v>11241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44454</v>
      </c>
      <c r="D34" s="155">
        <f>SUM(D35:D38)</f>
        <v>35665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39983</v>
      </c>
      <c r="D35" s="151">
        <v>31320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86702</v>
      </c>
      <c r="H36" s="154">
        <f>H25+H17+H33</f>
        <v>35719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4471</v>
      </c>
      <c r="D37" s="151">
        <v>4345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44454</v>
      </c>
      <c r="D45" s="155">
        <f>D34+D39+D44</f>
        <v>35665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>
        <v>317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3</v>
      </c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363</v>
      </c>
      <c r="D50" s="151">
        <v>763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363</v>
      </c>
      <c r="D51" s="155">
        <f>SUM(D47:D50)</f>
        <v>1080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6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44892</v>
      </c>
      <c r="D55" s="155">
        <f>D19+D20+D21+D27+D32+D45+D51+D53+D54</f>
        <v>36841</v>
      </c>
      <c r="E55" s="237" t="s">
        <v>171</v>
      </c>
      <c r="F55" s="261" t="s">
        <v>172</v>
      </c>
      <c r="G55" s="154">
        <f>G49+G51+G52+G53+G54</f>
        <v>3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</v>
      </c>
      <c r="D58" s="151">
        <v>3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>
        <v>5244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913</v>
      </c>
      <c r="H61" s="154">
        <f>SUM(H62:H68)</f>
        <v>1650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649</v>
      </c>
      <c r="H62" s="152">
        <v>3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</v>
      </c>
      <c r="D64" s="155">
        <f>SUM(D58:D63)</f>
        <v>3</v>
      </c>
      <c r="E64" s="237" t="s">
        <v>199</v>
      </c>
      <c r="F64" s="242" t="s">
        <v>200</v>
      </c>
      <c r="G64" s="152">
        <v>263</v>
      </c>
      <c r="H64" s="152">
        <v>1641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0</v>
      </c>
    </row>
    <row r="67" spans="1:8" ht="15">
      <c r="A67" s="235" t="s">
        <v>206</v>
      </c>
      <c r="B67" s="241" t="s">
        <v>207</v>
      </c>
      <c r="C67" s="151">
        <v>114</v>
      </c>
      <c r="D67" s="151">
        <v>784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473</v>
      </c>
      <c r="D68" s="151">
        <v>581</v>
      </c>
      <c r="E68" s="237" t="s">
        <v>212</v>
      </c>
      <c r="F68" s="242" t="s">
        <v>213</v>
      </c>
      <c r="G68" s="152">
        <v>1</v>
      </c>
      <c r="H68" s="152">
        <v>6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124</v>
      </c>
      <c r="H69" s="152">
        <v>274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1037</v>
      </c>
      <c r="H71" s="161">
        <f>H59+H60+H61+H69+H70</f>
        <v>7168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76</v>
      </c>
      <c r="D72" s="151">
        <v>44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27</v>
      </c>
      <c r="D74" s="151">
        <v>121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690</v>
      </c>
      <c r="D75" s="155">
        <f>SUM(D67:D74)</f>
        <v>1530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1037</v>
      </c>
      <c r="H79" s="162">
        <f>H71+H74+H75+H76</f>
        <v>7168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1361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1361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0</v>
      </c>
      <c r="D87" s="151">
        <v>178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42146</v>
      </c>
      <c r="D88" s="151">
        <v>2963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42146</v>
      </c>
      <c r="D91" s="155">
        <f>SUM(D87:D90)</f>
        <v>3141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11</v>
      </c>
      <c r="D92" s="151">
        <v>11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42850</v>
      </c>
      <c r="D93" s="155">
        <f>D64+D75+D84+D91+D92</f>
        <v>6046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87742</v>
      </c>
      <c r="D94" s="164">
        <f>D93+D55</f>
        <v>42887</v>
      </c>
      <c r="E94" s="449" t="s">
        <v>269</v>
      </c>
      <c r="F94" s="289" t="s">
        <v>270</v>
      </c>
      <c r="G94" s="165">
        <f>G36+G39+G55+G79</f>
        <v>87742</v>
      </c>
      <c r="H94" s="165">
        <f>H36+H39+H55+H79</f>
        <v>42887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882</v>
      </c>
      <c r="B98" s="432"/>
      <c r="C98" s="582" t="s">
        <v>860</v>
      </c>
      <c r="D98" s="582"/>
      <c r="E98" s="582"/>
      <c r="F98" s="582" t="s">
        <v>866</v>
      </c>
      <c r="G98" s="583"/>
      <c r="H98" s="583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/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44" sqref="C4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ИНДУСТРИАЛЕН ХОЛДИНГ БЪЛГАРИЯ АД</v>
      </c>
      <c r="C2" s="587"/>
      <c r="D2" s="587"/>
      <c r="E2" s="587"/>
      <c r="F2" s="589" t="s">
        <v>2</v>
      </c>
      <c r="G2" s="589"/>
      <c r="H2" s="526">
        <f>'справка №1-БАЛАНС'!H3</f>
        <v>121631219</v>
      </c>
    </row>
    <row r="3" spans="1:8" ht="15">
      <c r="A3" s="467" t="s">
        <v>273</v>
      </c>
      <c r="B3" s="587" t="str">
        <f>'справка №1-БАЛАНС'!E4</f>
        <v>НЕКОНСОЛИДИРАН</v>
      </c>
      <c r="C3" s="587"/>
      <c r="D3" s="587"/>
      <c r="E3" s="587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88" t="str">
        <f>'справка №1-БАЛАНС'!E5</f>
        <v> към 31  декември    2007г.</v>
      </c>
      <c r="C4" s="588"/>
      <c r="D4" s="588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21</v>
      </c>
      <c r="D9" s="46">
        <v>17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531</v>
      </c>
      <c r="D10" s="46">
        <v>171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52</v>
      </c>
      <c r="D11" s="46">
        <v>51</v>
      </c>
      <c r="E11" s="300" t="s">
        <v>291</v>
      </c>
      <c r="F11" s="549" t="s">
        <v>292</v>
      </c>
      <c r="G11" s="550">
        <v>439</v>
      </c>
      <c r="H11" s="550">
        <v>1036</v>
      </c>
    </row>
    <row r="12" spans="1:8" ht="12">
      <c r="A12" s="298" t="s">
        <v>293</v>
      </c>
      <c r="B12" s="299" t="s">
        <v>294</v>
      </c>
      <c r="C12" s="46">
        <v>229</v>
      </c>
      <c r="D12" s="46">
        <v>157</v>
      </c>
      <c r="E12" s="300" t="s">
        <v>77</v>
      </c>
      <c r="F12" s="549" t="s">
        <v>295</v>
      </c>
      <c r="G12" s="550">
        <v>0</v>
      </c>
      <c r="H12" s="550">
        <v>4</v>
      </c>
    </row>
    <row r="13" spans="1:18" ht="12">
      <c r="A13" s="298" t="s">
        <v>296</v>
      </c>
      <c r="B13" s="299" t="s">
        <v>297</v>
      </c>
      <c r="C13" s="46">
        <v>51</v>
      </c>
      <c r="D13" s="46">
        <v>62</v>
      </c>
      <c r="E13" s="301" t="s">
        <v>50</v>
      </c>
      <c r="F13" s="551" t="s">
        <v>298</v>
      </c>
      <c r="G13" s="548">
        <f>SUM(G9:G12)</f>
        <v>439</v>
      </c>
      <c r="H13" s="548">
        <f>SUM(H9:H12)</f>
        <v>1040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172</v>
      </c>
      <c r="D16" s="47">
        <v>91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58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1056</v>
      </c>
      <c r="D19" s="49">
        <f>SUM(D9:D15)+D16</f>
        <v>549</v>
      </c>
      <c r="E19" s="304" t="s">
        <v>315</v>
      </c>
      <c r="F19" s="552" t="s">
        <v>316</v>
      </c>
      <c r="G19" s="550">
        <v>218</v>
      </c>
      <c r="H19" s="550">
        <v>220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3907</v>
      </c>
      <c r="H20" s="550">
        <v>1218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250</v>
      </c>
      <c r="H21" s="550">
        <v>468</v>
      </c>
    </row>
    <row r="22" spans="1:8" ht="24">
      <c r="A22" s="304" t="s">
        <v>322</v>
      </c>
      <c r="B22" s="305" t="s">
        <v>323</v>
      </c>
      <c r="C22" s="46">
        <v>326</v>
      </c>
      <c r="D22" s="46">
        <v>326</v>
      </c>
      <c r="E22" s="304" t="s">
        <v>324</v>
      </c>
      <c r="F22" s="552" t="s">
        <v>325</v>
      </c>
      <c r="G22" s="550">
        <v>437</v>
      </c>
      <c r="H22" s="550">
        <v>238</v>
      </c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>
        <v>146</v>
      </c>
      <c r="D24" s="46">
        <v>419</v>
      </c>
      <c r="E24" s="301" t="s">
        <v>102</v>
      </c>
      <c r="F24" s="554" t="s">
        <v>332</v>
      </c>
      <c r="G24" s="548">
        <f>SUM(G19:G23)</f>
        <v>4812</v>
      </c>
      <c r="H24" s="548">
        <f>SUM(H19:H23)</f>
        <v>2144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</v>
      </c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474</v>
      </c>
      <c r="D26" s="49">
        <f>SUM(D22:D25)</f>
        <v>746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1530</v>
      </c>
      <c r="D28" s="50">
        <f>D26+D19</f>
        <v>1295</v>
      </c>
      <c r="E28" s="127" t="s">
        <v>337</v>
      </c>
      <c r="F28" s="554" t="s">
        <v>338</v>
      </c>
      <c r="G28" s="548">
        <f>G13+G15+G24</f>
        <v>5251</v>
      </c>
      <c r="H28" s="548">
        <f>H13+H15+H24</f>
        <v>3184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3721</v>
      </c>
      <c r="D30" s="50">
        <f>IF((H28-D28)&gt;0,H28-D28,0)</f>
        <v>1889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845</v>
      </c>
      <c r="B31" s="306" t="s">
        <v>343</v>
      </c>
      <c r="C31" s="46"/>
      <c r="D31" s="46"/>
      <c r="E31" s="296" t="s">
        <v>848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1530</v>
      </c>
      <c r="D33" s="49">
        <f>D28+D31+D32</f>
        <v>1295</v>
      </c>
      <c r="E33" s="127" t="s">
        <v>351</v>
      </c>
      <c r="F33" s="554" t="s">
        <v>352</v>
      </c>
      <c r="G33" s="53">
        <f>G32+G31+G28</f>
        <v>5251</v>
      </c>
      <c r="H33" s="53">
        <f>H32+H31+H28</f>
        <v>3184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3721</v>
      </c>
      <c r="D34" s="50">
        <f>IF((H33-D33)&gt;0,H33-D33,0)</f>
        <v>1889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-6</v>
      </c>
      <c r="D35" s="49">
        <f>D36+D37+D38</f>
        <v>31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-6</v>
      </c>
      <c r="D37" s="430">
        <v>31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3727</v>
      </c>
      <c r="D39" s="460">
        <f>+IF((H33-D33-D35)&gt;0,H33-D33-D35,0)</f>
        <v>1858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3727</v>
      </c>
      <c r="D41" s="52">
        <f>IF(D39-D40&gt;0,D39-D40,0)</f>
        <v>1858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5251</v>
      </c>
      <c r="D42" s="53">
        <f>D33+D35+D39</f>
        <v>3184</v>
      </c>
      <c r="E42" s="128" t="s">
        <v>378</v>
      </c>
      <c r="F42" s="129" t="s">
        <v>379</v>
      </c>
      <c r="G42" s="53">
        <f>G39+G33</f>
        <v>5251</v>
      </c>
      <c r="H42" s="53">
        <f>H39+H33</f>
        <v>3184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883</v>
      </c>
      <c r="C48" s="427" t="s">
        <v>380</v>
      </c>
      <c r="D48" s="585" t="s">
        <v>856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6" t="s">
        <v>857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G11" sqref="G1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31  декември    2007г.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2614</v>
      </c>
      <c r="D10" s="54">
        <v>2004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-2148</v>
      </c>
      <c r="D11" s="54">
        <v>-1664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-257</v>
      </c>
      <c r="D13" s="54">
        <v>-193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-85</v>
      </c>
      <c r="D14" s="54">
        <v>-205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>
        <v>-1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77</v>
      </c>
      <c r="D16" s="54">
        <v>60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-18</v>
      </c>
      <c r="D18" s="54">
        <v>-209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1643</v>
      </c>
      <c r="D19" s="54">
        <v>-554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1826</v>
      </c>
      <c r="D20" s="55">
        <f>SUM(D10:D19)</f>
        <v>-762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-14</v>
      </c>
      <c r="D22" s="54">
        <v>-30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-8414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3909</v>
      </c>
      <c r="D29" s="54">
        <v>1221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-4519</v>
      </c>
      <c r="D32" s="55">
        <f>SUM(D22:D31)</f>
        <v>1191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42013</v>
      </c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-304</v>
      </c>
      <c r="D39" s="54">
        <v>-315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-11</v>
      </c>
      <c r="D41" s="54">
        <v>-17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41698</v>
      </c>
      <c r="D42" s="55">
        <f>SUM(D34:D41)</f>
        <v>-332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39005</v>
      </c>
      <c r="D43" s="55">
        <f>D42+D32+D20</f>
        <v>97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3141</v>
      </c>
      <c r="D44" s="132">
        <v>3044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42146</v>
      </c>
      <c r="D45" s="55">
        <f>D44+D43</f>
        <v>3141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73"/>
      <c r="D50" s="573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73"/>
      <c r="D52" s="573"/>
      <c r="G52" s="133"/>
      <c r="H52" s="133"/>
    </row>
    <row r="53" spans="1:8" ht="24">
      <c r="A53" s="318" t="s">
        <v>868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38" sqref="B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4" t="s">
        <v>458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6" t="str">
        <f>'справка №1-БАЛАНС'!E3</f>
        <v>ИНДУСТРИАЛЕН ХОЛДИНГ БЪЛГАРИЯ АД</v>
      </c>
      <c r="C3" s="576"/>
      <c r="D3" s="576"/>
      <c r="E3" s="576"/>
      <c r="F3" s="576"/>
      <c r="G3" s="576"/>
      <c r="H3" s="576"/>
      <c r="I3" s="576"/>
      <c r="J3" s="476"/>
      <c r="K3" s="591" t="s">
        <v>2</v>
      </c>
      <c r="L3" s="591"/>
      <c r="M3" s="478">
        <f>'справка №1-БАЛАНС'!H3</f>
        <v>121631219</v>
      </c>
      <c r="N3" s="2"/>
    </row>
    <row r="4" spans="1:15" s="532" customFormat="1" ht="13.5" customHeight="1">
      <c r="A4" s="467" t="s">
        <v>459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3</v>
      </c>
      <c r="L4" s="592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3" t="str">
        <f>'справка №1-БАЛАНС'!E5</f>
        <v> към 31  декември    2007г.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21003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1554</v>
      </c>
      <c r="G11" s="58">
        <f>'справка №1-БАЛАНС'!H23</f>
        <v>0</v>
      </c>
      <c r="H11" s="60">
        <v>1921</v>
      </c>
      <c r="I11" s="58">
        <f>'справка №1-БАЛАНС'!H28+'справка №1-БАЛАНС'!H31</f>
        <v>11241</v>
      </c>
      <c r="J11" s="58">
        <f>'справка №1-БАЛАНС'!H29+'справка №1-БАЛАНС'!H32</f>
        <v>0</v>
      </c>
      <c r="K11" s="60"/>
      <c r="L11" s="344">
        <f>SUM(C11:K11)</f>
        <v>35719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21003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1554</v>
      </c>
      <c r="G15" s="61">
        <f t="shared" si="2"/>
        <v>0</v>
      </c>
      <c r="H15" s="61">
        <f t="shared" si="2"/>
        <v>1921</v>
      </c>
      <c r="I15" s="61">
        <f t="shared" si="2"/>
        <v>11241</v>
      </c>
      <c r="J15" s="61">
        <f t="shared" si="2"/>
        <v>0</v>
      </c>
      <c r="K15" s="61">
        <f t="shared" si="2"/>
        <v>0</v>
      </c>
      <c r="L15" s="344">
        <f t="shared" si="1"/>
        <v>35719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3727</v>
      </c>
      <c r="J16" s="345">
        <f>+'справка №1-БАЛАНС'!G32</f>
        <v>0</v>
      </c>
      <c r="K16" s="60"/>
      <c r="L16" s="344">
        <f t="shared" si="1"/>
        <v>3727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186</v>
      </c>
      <c r="G17" s="62">
        <f t="shared" si="3"/>
        <v>0</v>
      </c>
      <c r="H17" s="62">
        <f t="shared" si="3"/>
        <v>0</v>
      </c>
      <c r="I17" s="62">
        <f t="shared" si="3"/>
        <v>-186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186</v>
      </c>
      <c r="G19" s="60"/>
      <c r="H19" s="60">
        <v>0</v>
      </c>
      <c r="I19" s="60">
        <v>-186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22753</v>
      </c>
      <c r="D28" s="60">
        <v>24503</v>
      </c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47256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43756</v>
      </c>
      <c r="D29" s="59">
        <f aca="true" t="shared" si="6" ref="D29:M29">D17+D20+D21+D24+D28+D27+D15+D16</f>
        <v>24503</v>
      </c>
      <c r="E29" s="59">
        <f t="shared" si="6"/>
        <v>0</v>
      </c>
      <c r="F29" s="59">
        <f t="shared" si="6"/>
        <v>1740</v>
      </c>
      <c r="G29" s="59">
        <f t="shared" si="6"/>
        <v>0</v>
      </c>
      <c r="H29" s="59">
        <f t="shared" si="6"/>
        <v>1921</v>
      </c>
      <c r="I29" s="59">
        <f t="shared" si="6"/>
        <v>14782</v>
      </c>
      <c r="J29" s="59">
        <f t="shared" si="6"/>
        <v>0</v>
      </c>
      <c r="K29" s="59">
        <f t="shared" si="6"/>
        <v>0</v>
      </c>
      <c r="L29" s="344">
        <f t="shared" si="1"/>
        <v>86702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43756</v>
      </c>
      <c r="D32" s="59">
        <f t="shared" si="7"/>
        <v>24503</v>
      </c>
      <c r="E32" s="59">
        <f t="shared" si="7"/>
        <v>0</v>
      </c>
      <c r="F32" s="59">
        <f t="shared" si="7"/>
        <v>1740</v>
      </c>
      <c r="G32" s="59">
        <f t="shared" si="7"/>
        <v>0</v>
      </c>
      <c r="H32" s="59">
        <f t="shared" si="7"/>
        <v>1921</v>
      </c>
      <c r="I32" s="59">
        <f t="shared" si="7"/>
        <v>14782</v>
      </c>
      <c r="J32" s="59">
        <f t="shared" si="7"/>
        <v>0</v>
      </c>
      <c r="K32" s="59">
        <f t="shared" si="7"/>
        <v>0</v>
      </c>
      <c r="L32" s="344">
        <f t="shared" si="1"/>
        <v>86702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853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75" t="s">
        <v>860</v>
      </c>
      <c r="E38" s="575"/>
      <c r="F38" s="575"/>
      <c r="G38" s="575"/>
      <c r="H38" s="575"/>
      <c r="I38" s="575"/>
      <c r="J38" s="15" t="s">
        <v>861</v>
      </c>
      <c r="K38" s="15"/>
      <c r="L38" s="575"/>
      <c r="M38" s="57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">
      <selection activeCell="D49" sqref="D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382</v>
      </c>
      <c r="B2" s="595"/>
      <c r="C2" s="596" t="str">
        <f>'справка №1-БАЛАНС'!E3</f>
        <v>ИНДУСТРИАЛЕН ХОЛДИНГ БЪЛГАРИЯ АД</v>
      </c>
      <c r="D2" s="596"/>
      <c r="E2" s="596"/>
      <c r="F2" s="596"/>
      <c r="G2" s="596"/>
      <c r="H2" s="59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594" t="s">
        <v>4</v>
      </c>
      <c r="B3" s="595"/>
      <c r="C3" s="597" t="str">
        <f>'справка №1-БАЛАНС'!E5</f>
        <v> към 31  декември    2007г.</v>
      </c>
      <c r="D3" s="597"/>
      <c r="E3" s="597"/>
      <c r="F3" s="485"/>
      <c r="G3" s="485"/>
      <c r="H3" s="485"/>
      <c r="I3" s="485"/>
      <c r="J3" s="485"/>
      <c r="K3" s="485"/>
      <c r="L3" s="485"/>
      <c r="M3" s="598" t="s">
        <v>3</v>
      </c>
      <c r="N3" s="598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9" t="s">
        <v>462</v>
      </c>
      <c r="B5" s="600"/>
      <c r="C5" s="603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8" t="s">
        <v>527</v>
      </c>
      <c r="R5" s="608" t="s">
        <v>528</v>
      </c>
    </row>
    <row r="6" spans="1:18" s="100" customFormat="1" ht="48">
      <c r="A6" s="601"/>
      <c r="B6" s="602"/>
      <c r="C6" s="604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9"/>
      <c r="R6" s="60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67</v>
      </c>
      <c r="E11" s="189">
        <v>12</v>
      </c>
      <c r="F11" s="189"/>
      <c r="G11" s="74">
        <f t="shared" si="2"/>
        <v>79</v>
      </c>
      <c r="H11" s="65"/>
      <c r="I11" s="65"/>
      <c r="J11" s="74">
        <f t="shared" si="3"/>
        <v>79</v>
      </c>
      <c r="K11" s="65">
        <v>52</v>
      </c>
      <c r="L11" s="65">
        <v>11</v>
      </c>
      <c r="M11" s="65">
        <v>0</v>
      </c>
      <c r="N11" s="74">
        <f t="shared" si="4"/>
        <v>63</v>
      </c>
      <c r="O11" s="65"/>
      <c r="P11" s="65"/>
      <c r="Q11" s="74">
        <f t="shared" si="0"/>
        <v>63</v>
      </c>
      <c r="R11" s="74">
        <f t="shared" si="1"/>
        <v>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139</v>
      </c>
      <c r="E13" s="189"/>
      <c r="F13" s="189"/>
      <c r="G13" s="74">
        <f t="shared" si="2"/>
        <v>139</v>
      </c>
      <c r="H13" s="65"/>
      <c r="I13" s="65"/>
      <c r="J13" s="74">
        <f t="shared" si="3"/>
        <v>139</v>
      </c>
      <c r="K13" s="65">
        <v>73</v>
      </c>
      <c r="L13" s="65">
        <v>34</v>
      </c>
      <c r="M13" s="65">
        <v>0</v>
      </c>
      <c r="N13" s="74">
        <f t="shared" si="4"/>
        <v>107</v>
      </c>
      <c r="O13" s="65"/>
      <c r="P13" s="65"/>
      <c r="Q13" s="74">
        <f t="shared" si="0"/>
        <v>107</v>
      </c>
      <c r="R13" s="74">
        <f t="shared" si="1"/>
        <v>32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62</v>
      </c>
      <c r="E14" s="189">
        <v>1</v>
      </c>
      <c r="F14" s="189"/>
      <c r="G14" s="74">
        <f t="shared" si="2"/>
        <v>63</v>
      </c>
      <c r="H14" s="65"/>
      <c r="I14" s="65"/>
      <c r="J14" s="74">
        <f t="shared" si="3"/>
        <v>63</v>
      </c>
      <c r="K14" s="65">
        <v>48</v>
      </c>
      <c r="L14" s="65">
        <v>5</v>
      </c>
      <c r="M14" s="65">
        <v>0</v>
      </c>
      <c r="N14" s="74">
        <f t="shared" si="4"/>
        <v>53</v>
      </c>
      <c r="O14" s="65"/>
      <c r="P14" s="65"/>
      <c r="Q14" s="74">
        <f t="shared" si="0"/>
        <v>53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849</v>
      </c>
      <c r="B15" s="374" t="s">
        <v>850</v>
      </c>
      <c r="C15" s="456" t="s">
        <v>851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</v>
      </c>
      <c r="E16" s="189">
        <v>1</v>
      </c>
      <c r="F16" s="189">
        <v>0</v>
      </c>
      <c r="G16" s="74">
        <f t="shared" si="2"/>
        <v>3</v>
      </c>
      <c r="H16" s="65"/>
      <c r="I16" s="65"/>
      <c r="J16" s="74">
        <f t="shared" si="3"/>
        <v>3</v>
      </c>
      <c r="K16" s="65">
        <v>1</v>
      </c>
      <c r="L16" s="65">
        <v>1</v>
      </c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270</v>
      </c>
      <c r="E17" s="194">
        <f>SUM(E9:E16)</f>
        <v>14</v>
      </c>
      <c r="F17" s="194">
        <f>SUM(F9:F16)</f>
        <v>0</v>
      </c>
      <c r="G17" s="74">
        <f t="shared" si="2"/>
        <v>284</v>
      </c>
      <c r="H17" s="75">
        <f>SUM(H9:H16)</f>
        <v>0</v>
      </c>
      <c r="I17" s="75">
        <f>SUM(I9:I16)</f>
        <v>0</v>
      </c>
      <c r="J17" s="74">
        <f t="shared" si="3"/>
        <v>284</v>
      </c>
      <c r="K17" s="75">
        <f>SUM(K9:K16)</f>
        <v>174</v>
      </c>
      <c r="L17" s="75">
        <f>SUM(L9:L16)</f>
        <v>51</v>
      </c>
      <c r="M17" s="75">
        <f>SUM(M9:M16)</f>
        <v>0</v>
      </c>
      <c r="N17" s="74">
        <f t="shared" si="4"/>
        <v>225</v>
      </c>
      <c r="O17" s="75">
        <f>SUM(O9:O16)</f>
        <v>0</v>
      </c>
      <c r="P17" s="75">
        <f>SUM(P9:P16)</f>
        <v>0</v>
      </c>
      <c r="Q17" s="74">
        <f t="shared" si="5"/>
        <v>225</v>
      </c>
      <c r="R17" s="74">
        <f t="shared" si="6"/>
        <v>59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7</v>
      </c>
      <c r="E21" s="189">
        <v>1</v>
      </c>
      <c r="F21" s="189"/>
      <c r="G21" s="74">
        <f t="shared" si="2"/>
        <v>8</v>
      </c>
      <c r="H21" s="65"/>
      <c r="I21" s="65"/>
      <c r="J21" s="74">
        <f t="shared" si="3"/>
        <v>8</v>
      </c>
      <c r="K21" s="65">
        <v>7</v>
      </c>
      <c r="L21" s="65">
        <v>0</v>
      </c>
      <c r="M21" s="65"/>
      <c r="N21" s="74">
        <f t="shared" si="4"/>
        <v>7</v>
      </c>
      <c r="O21" s="65"/>
      <c r="P21" s="65"/>
      <c r="Q21" s="74">
        <f t="shared" si="5"/>
        <v>7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19</v>
      </c>
      <c r="E22" s="189">
        <v>0</v>
      </c>
      <c r="F22" s="189"/>
      <c r="G22" s="74">
        <f t="shared" si="2"/>
        <v>19</v>
      </c>
      <c r="H22" s="65"/>
      <c r="I22" s="65"/>
      <c r="J22" s="74">
        <f t="shared" si="3"/>
        <v>19</v>
      </c>
      <c r="K22" s="65">
        <v>19</v>
      </c>
      <c r="L22" s="65">
        <v>0</v>
      </c>
      <c r="M22" s="65"/>
      <c r="N22" s="74">
        <f t="shared" si="4"/>
        <v>19</v>
      </c>
      <c r="O22" s="65"/>
      <c r="P22" s="65"/>
      <c r="Q22" s="74">
        <f t="shared" si="5"/>
        <v>19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1</v>
      </c>
      <c r="E24" s="189">
        <v>9</v>
      </c>
      <c r="F24" s="189"/>
      <c r="G24" s="74">
        <f t="shared" si="2"/>
        <v>10</v>
      </c>
      <c r="H24" s="65"/>
      <c r="I24" s="65"/>
      <c r="J24" s="74">
        <f t="shared" si="3"/>
        <v>10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27</v>
      </c>
      <c r="E25" s="190">
        <f aca="true" t="shared" si="7" ref="E25:P25">SUM(E21:E24)</f>
        <v>10</v>
      </c>
      <c r="F25" s="190">
        <f t="shared" si="7"/>
        <v>0</v>
      </c>
      <c r="G25" s="67">
        <f t="shared" si="2"/>
        <v>37</v>
      </c>
      <c r="H25" s="66">
        <f t="shared" si="7"/>
        <v>0</v>
      </c>
      <c r="I25" s="66">
        <f t="shared" si="7"/>
        <v>0</v>
      </c>
      <c r="J25" s="67">
        <f t="shared" si="3"/>
        <v>37</v>
      </c>
      <c r="K25" s="66">
        <f t="shared" si="7"/>
        <v>27</v>
      </c>
      <c r="L25" s="66">
        <f t="shared" si="7"/>
        <v>0</v>
      </c>
      <c r="M25" s="66">
        <f t="shared" si="7"/>
        <v>0</v>
      </c>
      <c r="N25" s="67">
        <f t="shared" si="4"/>
        <v>27</v>
      </c>
      <c r="O25" s="66">
        <f t="shared" si="7"/>
        <v>0</v>
      </c>
      <c r="P25" s="66">
        <f t="shared" si="7"/>
        <v>0</v>
      </c>
      <c r="Q25" s="67">
        <f t="shared" si="5"/>
        <v>27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846</v>
      </c>
      <c r="C27" s="380" t="s">
        <v>583</v>
      </c>
      <c r="D27" s="192">
        <f>SUM(D28:D31)</f>
        <v>35665</v>
      </c>
      <c r="E27" s="192">
        <f aca="true" t="shared" si="8" ref="E27:P27">SUM(E28:E31)</f>
        <v>8790</v>
      </c>
      <c r="F27" s="192">
        <f t="shared" si="8"/>
        <v>1</v>
      </c>
      <c r="G27" s="71">
        <f t="shared" si="2"/>
        <v>44454</v>
      </c>
      <c r="H27" s="70">
        <f t="shared" si="8"/>
        <v>0</v>
      </c>
      <c r="I27" s="70">
        <f t="shared" si="8"/>
        <v>0</v>
      </c>
      <c r="J27" s="71">
        <f t="shared" si="3"/>
        <v>44454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44454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31320</v>
      </c>
      <c r="E28" s="189">
        <v>8663</v>
      </c>
      <c r="F28" s="189"/>
      <c r="G28" s="74">
        <f t="shared" si="2"/>
        <v>39983</v>
      </c>
      <c r="H28" s="65"/>
      <c r="I28" s="65"/>
      <c r="J28" s="74">
        <f t="shared" si="3"/>
        <v>39983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39983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4345</v>
      </c>
      <c r="E30" s="189">
        <v>127</v>
      </c>
      <c r="F30" s="189">
        <v>1</v>
      </c>
      <c r="G30" s="74">
        <f t="shared" si="2"/>
        <v>4471</v>
      </c>
      <c r="H30" s="72"/>
      <c r="I30" s="72"/>
      <c r="J30" s="74">
        <f t="shared" si="3"/>
        <v>4471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4471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847</v>
      </c>
      <c r="C38" s="369" t="s">
        <v>599</v>
      </c>
      <c r="D38" s="194">
        <f>D27+D32+D37</f>
        <v>35665</v>
      </c>
      <c r="E38" s="194">
        <f aca="true" t="shared" si="12" ref="E38:P38">E27+E32+E37</f>
        <v>8790</v>
      </c>
      <c r="F38" s="194">
        <f t="shared" si="12"/>
        <v>1</v>
      </c>
      <c r="G38" s="74">
        <f t="shared" si="2"/>
        <v>44454</v>
      </c>
      <c r="H38" s="75">
        <f t="shared" si="12"/>
        <v>0</v>
      </c>
      <c r="I38" s="75">
        <f t="shared" si="12"/>
        <v>0</v>
      </c>
      <c r="J38" s="74">
        <f t="shared" si="3"/>
        <v>44454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44454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35962</v>
      </c>
      <c r="E40" s="438">
        <f>E17+E18+E19+E25+E38+E39</f>
        <v>8814</v>
      </c>
      <c r="F40" s="438">
        <f aca="true" t="shared" si="13" ref="F40:R40">F17+F18+F19+F25+F38+F39</f>
        <v>1</v>
      </c>
      <c r="G40" s="438">
        <f t="shared" si="13"/>
        <v>44775</v>
      </c>
      <c r="H40" s="438">
        <f t="shared" si="13"/>
        <v>0</v>
      </c>
      <c r="I40" s="438">
        <f t="shared" si="13"/>
        <v>0</v>
      </c>
      <c r="J40" s="438">
        <f t="shared" si="13"/>
        <v>44775</v>
      </c>
      <c r="K40" s="438">
        <f t="shared" si="13"/>
        <v>201</v>
      </c>
      <c r="L40" s="438">
        <f t="shared" si="13"/>
        <v>51</v>
      </c>
      <c r="M40" s="438">
        <f t="shared" si="13"/>
        <v>0</v>
      </c>
      <c r="N40" s="438">
        <f t="shared" si="13"/>
        <v>252</v>
      </c>
      <c r="O40" s="438">
        <f t="shared" si="13"/>
        <v>0</v>
      </c>
      <c r="P40" s="438">
        <f t="shared" si="13"/>
        <v>0</v>
      </c>
      <c r="Q40" s="438">
        <f t="shared" si="13"/>
        <v>252</v>
      </c>
      <c r="R40" s="438">
        <f t="shared" si="13"/>
        <v>44523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858</v>
      </c>
      <c r="I44" s="356"/>
      <c r="J44" s="356"/>
      <c r="K44" s="605"/>
      <c r="L44" s="605"/>
      <c r="M44" s="605"/>
      <c r="N44" s="605"/>
      <c r="O44" s="606" t="s">
        <v>859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A107" sqref="AA10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606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6" t="str">
        <f>'справка №1-БАЛАНС'!E3</f>
        <v>ИНДУСТРИАЛЕН ХОЛДИНГ БЪЛГАРИЯ АД</v>
      </c>
      <c r="C3" s="617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4" t="str">
        <f>'справка №1-БАЛАНС'!E5</f>
        <v> към 31  декември    2007г.</v>
      </c>
      <c r="C4" s="615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363</v>
      </c>
      <c r="D16" s="119">
        <f>+D17+D18</f>
        <v>0</v>
      </c>
      <c r="E16" s="120">
        <f t="shared" si="0"/>
        <v>363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>
        <v>363</v>
      </c>
      <c r="D18" s="108"/>
      <c r="E18" s="120">
        <f t="shared" si="0"/>
        <v>363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363</v>
      </c>
      <c r="D19" s="104">
        <f>D11+D15+D16</f>
        <v>0</v>
      </c>
      <c r="E19" s="118">
        <f>E11+E15+E16</f>
        <v>363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6</v>
      </c>
      <c r="D21" s="108"/>
      <c r="E21" s="120">
        <f t="shared" si="0"/>
        <v>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114</v>
      </c>
      <c r="D24" s="119">
        <f>SUM(D25:D27)</f>
        <v>114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60</v>
      </c>
      <c r="D25" s="108">
        <f>C25</f>
        <v>60</v>
      </c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51</v>
      </c>
      <c r="D26" s="108">
        <f>C26</f>
        <v>51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3</v>
      </c>
      <c r="D27" s="108">
        <f>C27</f>
        <v>3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473</v>
      </c>
      <c r="D28" s="108">
        <v>473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76</v>
      </c>
      <c r="D33" s="105">
        <f>SUM(D34:D37)</f>
        <v>76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44</v>
      </c>
      <c r="D34" s="108">
        <v>44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32</v>
      </c>
      <c r="D35" s="108">
        <v>32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27</v>
      </c>
      <c r="D38" s="105">
        <f>SUM(D39:D42)</f>
        <v>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27</v>
      </c>
      <c r="D42" s="108">
        <v>27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690</v>
      </c>
      <c r="D43" s="104">
        <f>D24+D28+D29+D31+D30+D32+D33+D38</f>
        <v>690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1059</v>
      </c>
      <c r="D44" s="103">
        <f>D43+D21+D19+D9</f>
        <v>690</v>
      </c>
      <c r="E44" s="118">
        <f>E43+E21+E19+E9</f>
        <v>369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649</v>
      </c>
      <c r="D71" s="105">
        <f>SUM(D72:D74)</f>
        <v>649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53</v>
      </c>
      <c r="D72" s="108">
        <v>53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596</v>
      </c>
      <c r="D74" s="108">
        <v>596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264</v>
      </c>
      <c r="D85" s="104">
        <f>SUM(D86:D90)+D94</f>
        <v>264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263</v>
      </c>
      <c r="D87" s="108">
        <f>C87</f>
        <v>263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0</v>
      </c>
      <c r="D89" s="108">
        <f>C89</f>
        <v>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</v>
      </c>
      <c r="D93" s="108">
        <f>C93</f>
        <v>1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0</v>
      </c>
      <c r="D94" s="108">
        <v>0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124</v>
      </c>
      <c r="D95" s="108">
        <f>C95</f>
        <v>124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1037</v>
      </c>
      <c r="D96" s="104">
        <f>D85+D80+D75+D71+D95</f>
        <v>1037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1037</v>
      </c>
      <c r="D97" s="104">
        <f>D96+D68+D66</f>
        <v>1037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>
        <v>3</v>
      </c>
      <c r="E102" s="108">
        <v>0</v>
      </c>
      <c r="F102" s="125">
        <f>C102+D102-E102</f>
        <v>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3</v>
      </c>
      <c r="E105" s="103">
        <f>SUM(E102:E104)</f>
        <v>0</v>
      </c>
      <c r="F105" s="103">
        <f>SUM(F102:F104)</f>
        <v>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777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887</v>
      </c>
      <c r="B109" s="611"/>
      <c r="C109" s="611" t="s">
        <v>862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859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2">
      <selection activeCell="A40" sqref="A4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18" t="str">
        <f>'справка №1-БАЛАНС'!E3</f>
        <v>ИНДУСТРИАЛЕН ХОЛДИНГ БЪЛГАРИЯ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121631219</v>
      </c>
    </row>
    <row r="5" spans="1:9" ht="15">
      <c r="A5" s="501" t="s">
        <v>4</v>
      </c>
      <c r="B5" s="619" t="str">
        <f>'справка №1-БАЛАНС'!E5</f>
        <v> към 31  декември    2007г.</v>
      </c>
      <c r="C5" s="619"/>
      <c r="D5" s="619"/>
      <c r="E5" s="619"/>
      <c r="F5" s="619"/>
      <c r="G5" s="622" t="s">
        <v>3</v>
      </c>
      <c r="H5" s="623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>
        <v>32146</v>
      </c>
      <c r="D12" s="98"/>
      <c r="E12" s="98"/>
      <c r="F12" s="98">
        <v>44454</v>
      </c>
      <c r="G12" s="98"/>
      <c r="H12" s="98"/>
      <c r="I12" s="434">
        <f>F12+G12-H12</f>
        <v>44454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32146</v>
      </c>
      <c r="D17" s="85">
        <f t="shared" si="1"/>
        <v>0</v>
      </c>
      <c r="E17" s="85">
        <f t="shared" si="1"/>
        <v>0</v>
      </c>
      <c r="F17" s="85">
        <f t="shared" si="1"/>
        <v>44454</v>
      </c>
      <c r="G17" s="85">
        <f t="shared" si="1"/>
        <v>0</v>
      </c>
      <c r="H17" s="85">
        <f t="shared" si="1"/>
        <v>0</v>
      </c>
      <c r="I17" s="434">
        <f t="shared" si="0"/>
        <v>44454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0</v>
      </c>
      <c r="D19" s="98"/>
      <c r="E19" s="98"/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867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1"/>
      <c r="C30" s="621"/>
      <c r="D30" s="459" t="s">
        <v>862</v>
      </c>
      <c r="E30" s="620"/>
      <c r="F30" s="620"/>
      <c r="G30" s="620"/>
      <c r="H30" s="420" t="s">
        <v>859</v>
      </c>
      <c r="I30" s="620"/>
      <c r="J30" s="620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27">
      <selection activeCell="B145" sqref="B14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5" t="str">
        <f>'справка №1-БАЛАНС'!E3</f>
        <v>ИНДУСТРИАЛЕН ХОЛДИНГ БЪЛГАРИЯ АД</v>
      </c>
      <c r="C5" s="625"/>
      <c r="D5" s="625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818</v>
      </c>
      <c r="B6" s="626" t="str">
        <f>'справка №1-БАЛАНС'!E5</f>
        <v> към 31  декември    2007г.</v>
      </c>
      <c r="C6" s="626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1">
        <v>7886</v>
      </c>
      <c r="D12" s="571">
        <v>99.998</v>
      </c>
      <c r="E12" s="441"/>
      <c r="F12" s="443">
        <f>C12-E12</f>
        <v>7886</v>
      </c>
    </row>
    <row r="13" spans="1:6" ht="12.75">
      <c r="A13" s="36" t="s">
        <v>863</v>
      </c>
      <c r="B13" s="37"/>
      <c r="C13" s="441">
        <v>2800</v>
      </c>
      <c r="D13" s="571">
        <v>97.22</v>
      </c>
      <c r="E13" s="441"/>
      <c r="F13" s="443">
        <f aca="true" t="shared" si="0" ref="F13:F24">C13-E13</f>
        <v>2800</v>
      </c>
    </row>
    <row r="14" spans="1:6" ht="12.75">
      <c r="A14" s="36" t="s">
        <v>873</v>
      </c>
      <c r="B14" s="37"/>
      <c r="C14" s="441">
        <v>2276</v>
      </c>
      <c r="D14" s="572">
        <v>98.24</v>
      </c>
      <c r="E14" s="441"/>
      <c r="F14" s="443">
        <f t="shared" si="0"/>
        <v>2276</v>
      </c>
    </row>
    <row r="15" spans="1:6" ht="12.75">
      <c r="A15" s="36" t="s">
        <v>875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872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876</v>
      </c>
      <c r="B17" s="37"/>
      <c r="C17" s="441">
        <v>44</v>
      </c>
      <c r="D17" s="572">
        <v>66.844</v>
      </c>
      <c r="E17" s="441"/>
      <c r="F17" s="443">
        <f t="shared" si="0"/>
        <v>44</v>
      </c>
    </row>
    <row r="18" spans="1:6" ht="12.75">
      <c r="A18" s="36" t="s">
        <v>877</v>
      </c>
      <c r="B18" s="37"/>
      <c r="C18" s="441">
        <v>34</v>
      </c>
      <c r="D18" s="441">
        <v>67</v>
      </c>
      <c r="E18" s="441"/>
      <c r="F18" s="443">
        <f t="shared" si="0"/>
        <v>34</v>
      </c>
    </row>
    <row r="19" spans="1:6" ht="12.75">
      <c r="A19" s="36" t="s">
        <v>871</v>
      </c>
      <c r="B19" s="37"/>
      <c r="C19" s="441">
        <v>25591</v>
      </c>
      <c r="D19" s="572">
        <v>61.5</v>
      </c>
      <c r="E19" s="441"/>
      <c r="F19" s="443">
        <f t="shared" si="0"/>
        <v>25591</v>
      </c>
    </row>
    <row r="20" spans="1:6" ht="12.75">
      <c r="A20" s="36"/>
      <c r="B20" s="37"/>
      <c r="C20" s="441"/>
      <c r="D20" s="441"/>
      <c r="E20" s="441"/>
      <c r="F20" s="443">
        <f t="shared" si="0"/>
        <v>0</v>
      </c>
    </row>
    <row r="21" spans="1:6" ht="12.75" hidden="1">
      <c r="A21" s="36"/>
      <c r="B21" s="37"/>
      <c r="C21" s="441"/>
      <c r="D21" s="441"/>
      <c r="E21" s="441"/>
      <c r="F21" s="443">
        <f t="shared" si="0"/>
        <v>0</v>
      </c>
    </row>
    <row r="22" spans="1:6" ht="12.75" hidden="1">
      <c r="A22" s="36"/>
      <c r="B22" s="37"/>
      <c r="C22" s="441"/>
      <c r="D22" s="441"/>
      <c r="E22" s="441"/>
      <c r="F22" s="443">
        <f t="shared" si="0"/>
        <v>0</v>
      </c>
    </row>
    <row r="23" spans="1:6" ht="12" customHeight="1" hidden="1">
      <c r="A23" s="36"/>
      <c r="B23" s="37"/>
      <c r="C23" s="441"/>
      <c r="D23" s="441"/>
      <c r="E23" s="441"/>
      <c r="F23" s="443">
        <f t="shared" si="0"/>
        <v>0</v>
      </c>
    </row>
    <row r="24" spans="1:6" ht="12.75" hidden="1">
      <c r="A24" s="36"/>
      <c r="B24" s="37"/>
      <c r="C24" s="441"/>
      <c r="D24" s="441"/>
      <c r="E24" s="441"/>
      <c r="F24" s="443">
        <f t="shared" si="0"/>
        <v>0</v>
      </c>
    </row>
    <row r="25" spans="1:16" ht="11.25" customHeight="1">
      <c r="A25" s="38" t="s">
        <v>562</v>
      </c>
      <c r="B25" s="39" t="s">
        <v>826</v>
      </c>
      <c r="C25" s="429">
        <f>SUM(C12:C24)</f>
        <v>39854</v>
      </c>
      <c r="D25" s="429"/>
      <c r="E25" s="429">
        <f>SUM(E12:E24)</f>
        <v>0</v>
      </c>
      <c r="F25" s="442">
        <f>SUM(F12:F24)</f>
        <v>39854</v>
      </c>
      <c r="G25" s="516"/>
      <c r="H25" s="516"/>
      <c r="I25" s="516"/>
      <c r="J25" s="516"/>
      <c r="K25" s="516"/>
      <c r="L25" s="516"/>
      <c r="M25" s="516"/>
      <c r="N25" s="516"/>
      <c r="O25" s="516"/>
      <c r="P25" s="516"/>
    </row>
    <row r="26" spans="1:6" ht="16.5" customHeight="1">
      <c r="A26" s="36" t="s">
        <v>827</v>
      </c>
      <c r="B26" s="40"/>
      <c r="C26" s="429"/>
      <c r="D26" s="429"/>
      <c r="E26" s="429"/>
      <c r="F26" s="442"/>
    </row>
    <row r="27" spans="1:6" ht="12.75">
      <c r="A27" s="36"/>
      <c r="B27" s="40"/>
      <c r="C27" s="441"/>
      <c r="D27" s="441"/>
      <c r="E27" s="441"/>
      <c r="F27" s="443">
        <f>C27-E27</f>
        <v>0</v>
      </c>
    </row>
    <row r="28" spans="1:6" ht="12.75" hidden="1">
      <c r="A28" s="36"/>
      <c r="B28" s="40"/>
      <c r="C28" s="441"/>
      <c r="D28" s="441"/>
      <c r="E28" s="441"/>
      <c r="F28" s="443">
        <f aca="true" t="shared" si="1" ref="F28:F41">C28-E28</f>
        <v>0</v>
      </c>
    </row>
    <row r="29" spans="1:6" ht="12.75" hidden="1">
      <c r="A29" s="36"/>
      <c r="B29" s="40"/>
      <c r="C29" s="441"/>
      <c r="D29" s="441"/>
      <c r="E29" s="441"/>
      <c r="F29" s="443">
        <f t="shared" si="1"/>
        <v>0</v>
      </c>
    </row>
    <row r="30" spans="1:6" ht="12.75" hidden="1">
      <c r="A30" s="36"/>
      <c r="B30" s="40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.75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" customHeight="1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16" ht="15" customHeight="1">
      <c r="A42" s="38" t="s">
        <v>579</v>
      </c>
      <c r="B42" s="39" t="s">
        <v>828</v>
      </c>
      <c r="C42" s="429">
        <f>SUM(C27:C41)</f>
        <v>0</v>
      </c>
      <c r="D42" s="429"/>
      <c r="E42" s="429">
        <f>SUM(E27:E41)</f>
        <v>0</v>
      </c>
      <c r="F42" s="442">
        <f>SUM(F27:F41)</f>
        <v>0</v>
      </c>
      <c r="G42" s="516"/>
      <c r="H42" s="516"/>
      <c r="I42" s="516"/>
      <c r="J42" s="516"/>
      <c r="K42" s="516"/>
      <c r="L42" s="516"/>
      <c r="M42" s="516"/>
      <c r="N42" s="516"/>
      <c r="O42" s="516"/>
      <c r="P42" s="516"/>
    </row>
    <row r="43" spans="1:6" ht="12.75" customHeight="1">
      <c r="A43" s="36" t="s">
        <v>829</v>
      </c>
      <c r="B43" s="40"/>
      <c r="C43" s="429"/>
      <c r="D43" s="429"/>
      <c r="E43" s="429"/>
      <c r="F43" s="442"/>
    </row>
    <row r="44" spans="1:6" ht="12.75">
      <c r="A44" s="36" t="s">
        <v>878</v>
      </c>
      <c r="B44" s="40"/>
      <c r="C44" s="441">
        <v>2762</v>
      </c>
      <c r="D44" s="572">
        <v>48.44</v>
      </c>
      <c r="E44" s="441">
        <v>0</v>
      </c>
      <c r="F44" s="443">
        <v>2762</v>
      </c>
    </row>
    <row r="45" spans="1:6" ht="12.75">
      <c r="A45" s="36" t="s">
        <v>879</v>
      </c>
      <c r="B45" s="40"/>
      <c r="C45" s="441">
        <v>1584</v>
      </c>
      <c r="D45" s="441">
        <v>30</v>
      </c>
      <c r="E45" s="441"/>
      <c r="F45" s="443">
        <f aca="true" t="shared" si="2" ref="F45:F56">C45-E45</f>
        <v>1584</v>
      </c>
    </row>
    <row r="46" spans="1:6" ht="12.75">
      <c r="A46" s="36" t="s">
        <v>880</v>
      </c>
      <c r="B46" s="37"/>
      <c r="C46" s="441">
        <v>125</v>
      </c>
      <c r="D46" s="441">
        <v>50</v>
      </c>
      <c r="E46" s="441"/>
      <c r="F46" s="443">
        <f t="shared" si="2"/>
        <v>125</v>
      </c>
    </row>
    <row r="47" spans="1:6" ht="0.75" customHeight="1">
      <c r="A47" s="36"/>
      <c r="B47" s="37"/>
      <c r="C47" s="441"/>
      <c r="D47" s="441"/>
      <c r="E47" s="441"/>
      <c r="F47" s="443">
        <f t="shared" si="2"/>
        <v>0</v>
      </c>
    </row>
    <row r="48" spans="1:6" ht="12.75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6" ht="12.75">
      <c r="A50" s="36"/>
      <c r="B50" s="37"/>
      <c r="C50" s="441"/>
      <c r="D50" s="441"/>
      <c r="E50" s="441"/>
      <c r="F50" s="443">
        <f t="shared" si="2"/>
        <v>0</v>
      </c>
    </row>
    <row r="51" spans="1:6" ht="12.75" hidden="1">
      <c r="A51" s="36"/>
      <c r="B51" s="37"/>
      <c r="C51" s="441"/>
      <c r="D51" s="441"/>
      <c r="E51" s="441"/>
      <c r="F51" s="443">
        <f t="shared" si="2"/>
        <v>0</v>
      </c>
    </row>
    <row r="52" spans="1:6" ht="12.75" hidden="1">
      <c r="A52" s="36"/>
      <c r="B52" s="37"/>
      <c r="C52" s="441"/>
      <c r="D52" s="441"/>
      <c r="E52" s="441"/>
      <c r="F52" s="443">
        <f t="shared" si="2"/>
        <v>0</v>
      </c>
    </row>
    <row r="53" spans="1:6" ht="12.75" hidden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" customHeight="1" hidden="1">
      <c r="A55" s="36"/>
      <c r="B55" s="37"/>
      <c r="C55" s="441"/>
      <c r="D55" s="441"/>
      <c r="E55" s="441"/>
      <c r="F55" s="443">
        <f t="shared" si="2"/>
        <v>0</v>
      </c>
    </row>
    <row r="56" spans="1:6" ht="12.75" hidden="1">
      <c r="A56" s="36"/>
      <c r="B56" s="37"/>
      <c r="C56" s="441"/>
      <c r="D56" s="441"/>
      <c r="E56" s="441"/>
      <c r="F56" s="443">
        <f t="shared" si="2"/>
        <v>0</v>
      </c>
    </row>
    <row r="57" spans="1:16" ht="12" customHeight="1">
      <c r="A57" s="38" t="s">
        <v>598</v>
      </c>
      <c r="B57" s="39" t="s">
        <v>830</v>
      </c>
      <c r="C57" s="429">
        <f>SUM(C44:C56)</f>
        <v>4471</v>
      </c>
      <c r="D57" s="429"/>
      <c r="E57" s="429">
        <f>SUM(E44:E56)</f>
        <v>0</v>
      </c>
      <c r="F57" s="442">
        <f>SUM(F44:F56)</f>
        <v>4471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8.75" customHeight="1">
      <c r="A58" s="36" t="s">
        <v>831</v>
      </c>
      <c r="B58" s="40"/>
      <c r="C58" s="429"/>
      <c r="D58" s="429"/>
      <c r="E58" s="429"/>
      <c r="F58" s="442"/>
    </row>
    <row r="59" spans="1:6" ht="13.5" customHeight="1">
      <c r="A59" s="36" t="s">
        <v>870</v>
      </c>
      <c r="B59" s="37"/>
      <c r="C59" s="441">
        <v>0</v>
      </c>
      <c r="D59" s="571">
        <v>0</v>
      </c>
      <c r="E59" s="441">
        <v>0</v>
      </c>
      <c r="F59" s="443">
        <f>C59-E59</f>
        <v>0</v>
      </c>
    </row>
    <row r="60" spans="1:6" ht="0.75" customHeight="1">
      <c r="A60" s="36"/>
      <c r="B60" s="37"/>
      <c r="C60" s="441"/>
      <c r="D60" s="441"/>
      <c r="E60" s="441"/>
      <c r="F60" s="443">
        <f aca="true" t="shared" si="3" ref="F60:F69">C60-E60</f>
        <v>0</v>
      </c>
    </row>
    <row r="61" spans="1:6" ht="7.5" customHeight="1" hidden="1">
      <c r="A61" s="36"/>
      <c r="B61" s="37"/>
      <c r="C61" s="441"/>
      <c r="D61" s="441"/>
      <c r="E61" s="441"/>
      <c r="F61" s="443">
        <f t="shared" si="3"/>
        <v>0</v>
      </c>
    </row>
    <row r="62" spans="1:6" ht="11.25" customHeight="1" hidden="1">
      <c r="A62" s="36"/>
      <c r="B62" s="37"/>
      <c r="C62" s="441"/>
      <c r="D62" s="441"/>
      <c r="E62" s="441"/>
      <c r="F62" s="443">
        <f t="shared" si="3"/>
        <v>0</v>
      </c>
    </row>
    <row r="63" spans="1:6" ht="9.75" customHeight="1" hidden="1">
      <c r="A63" s="36"/>
      <c r="B63" s="37"/>
      <c r="C63" s="441"/>
      <c r="D63" s="441"/>
      <c r="E63" s="441"/>
      <c r="F63" s="443">
        <f t="shared" si="3"/>
        <v>0</v>
      </c>
    </row>
    <row r="64" spans="1:6" ht="11.25" customHeight="1" hidden="1">
      <c r="A64" s="36"/>
      <c r="B64" s="37"/>
      <c r="C64" s="441"/>
      <c r="D64" s="441"/>
      <c r="E64" s="441"/>
      <c r="F64" s="443">
        <f t="shared" si="3"/>
        <v>0</v>
      </c>
    </row>
    <row r="65" spans="1:6" ht="10.5" customHeight="1" hidden="1">
      <c r="A65" s="36"/>
      <c r="B65" s="37"/>
      <c r="C65" s="441"/>
      <c r="D65" s="441"/>
      <c r="E65" s="441"/>
      <c r="F65" s="443">
        <f t="shared" si="3"/>
        <v>0</v>
      </c>
    </row>
    <row r="66" spans="1:6" ht="9.75" customHeight="1" hidden="1">
      <c r="A66" s="36"/>
      <c r="B66" s="37"/>
      <c r="C66" s="441"/>
      <c r="D66" s="441"/>
      <c r="E66" s="441"/>
      <c r="F66" s="443">
        <f t="shared" si="3"/>
        <v>0</v>
      </c>
    </row>
    <row r="67" spans="1:6" ht="9" customHeight="1" hidden="1">
      <c r="A67" s="36"/>
      <c r="B67" s="37"/>
      <c r="C67" s="441"/>
      <c r="D67" s="441"/>
      <c r="E67" s="441"/>
      <c r="F67" s="443">
        <f t="shared" si="3"/>
        <v>0</v>
      </c>
    </row>
    <row r="68" spans="1:6" ht="7.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12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16" ht="14.25" customHeight="1">
      <c r="A70" s="38" t="s">
        <v>832</v>
      </c>
      <c r="B70" s="39" t="s">
        <v>833</v>
      </c>
      <c r="C70" s="429">
        <v>0</v>
      </c>
      <c r="D70" s="429"/>
      <c r="E70" s="429">
        <v>0</v>
      </c>
      <c r="F70" s="442">
        <f>SUM(F59:F69)</f>
        <v>0</v>
      </c>
      <c r="G70" s="516"/>
      <c r="H70" s="516"/>
      <c r="I70" s="516"/>
      <c r="J70" s="516"/>
      <c r="K70" s="516"/>
      <c r="L70" s="516"/>
      <c r="M70" s="516"/>
      <c r="N70" s="516"/>
      <c r="O70" s="516"/>
      <c r="P70" s="516"/>
    </row>
    <row r="71" spans="1:16" ht="20.25" customHeight="1">
      <c r="A71" s="41" t="s">
        <v>834</v>
      </c>
      <c r="B71" s="39" t="s">
        <v>835</v>
      </c>
      <c r="C71" s="429">
        <f>C25+C57+C70</f>
        <v>44325</v>
      </c>
      <c r="D71" s="429"/>
      <c r="E71" s="429">
        <f>E70+E57+E42+E25</f>
        <v>0</v>
      </c>
      <c r="F71" s="442">
        <f>F70+F57+F42+F25</f>
        <v>44325</v>
      </c>
      <c r="G71" s="516"/>
      <c r="H71" s="516"/>
      <c r="I71" s="516"/>
      <c r="J71" s="516"/>
      <c r="K71" s="516"/>
      <c r="L71" s="516"/>
      <c r="M71" s="516"/>
      <c r="N71" s="516"/>
      <c r="O71" s="516"/>
      <c r="P71" s="516"/>
    </row>
    <row r="72" spans="1:6" ht="15" customHeight="1">
      <c r="A72" s="34" t="s">
        <v>836</v>
      </c>
      <c r="B72" s="39"/>
      <c r="C72" s="429"/>
      <c r="D72" s="429"/>
      <c r="E72" s="429"/>
      <c r="F72" s="442"/>
    </row>
    <row r="73" spans="1:6" ht="14.25" customHeight="1">
      <c r="A73" s="36" t="s">
        <v>825</v>
      </c>
      <c r="B73" s="40"/>
      <c r="C73" s="429"/>
      <c r="D73" s="429"/>
      <c r="E73" s="429"/>
      <c r="F73" s="442"/>
    </row>
    <row r="74" spans="1:6" ht="25.5">
      <c r="A74" s="36" t="s">
        <v>864</v>
      </c>
      <c r="B74" s="40"/>
      <c r="C74" s="441">
        <v>130</v>
      </c>
      <c r="D74" s="441">
        <v>100</v>
      </c>
      <c r="E74" s="441"/>
      <c r="F74" s="443">
        <f>C74-E74</f>
        <v>130</v>
      </c>
    </row>
    <row r="75" spans="1:6" ht="12.75">
      <c r="A75" s="36"/>
      <c r="B75" s="40"/>
      <c r="C75" s="441"/>
      <c r="D75" s="441"/>
      <c r="E75" s="441"/>
      <c r="F75" s="443">
        <f aca="true" t="shared" si="4" ref="F75:F88">C75-E75</f>
        <v>0</v>
      </c>
    </row>
    <row r="76" spans="1:6" ht="0.75" customHeight="1">
      <c r="A76" s="36" t="s">
        <v>547</v>
      </c>
      <c r="B76" s="40"/>
      <c r="C76" s="441"/>
      <c r="D76" s="441"/>
      <c r="E76" s="441"/>
      <c r="F76" s="443">
        <f t="shared" si="4"/>
        <v>0</v>
      </c>
    </row>
    <row r="77" spans="1:6" ht="12.75" hidden="1">
      <c r="A77" s="36" t="s">
        <v>550</v>
      </c>
      <c r="B77" s="40"/>
      <c r="C77" s="441"/>
      <c r="D77" s="441"/>
      <c r="E77" s="441"/>
      <c r="F77" s="443">
        <f t="shared" si="4"/>
        <v>0</v>
      </c>
    </row>
    <row r="78" spans="1:6" ht="12.75" hidden="1">
      <c r="A78" s="36">
        <v>5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6</v>
      </c>
      <c r="B79" s="37"/>
      <c r="C79" s="441"/>
      <c r="D79" s="441"/>
      <c r="E79" s="441"/>
      <c r="F79" s="443">
        <f t="shared" si="4"/>
        <v>0</v>
      </c>
    </row>
    <row r="80" spans="1:6" ht="12.75" hidden="1">
      <c r="A80" s="36">
        <v>7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8</v>
      </c>
      <c r="B81" s="37"/>
      <c r="C81" s="441"/>
      <c r="D81" s="441"/>
      <c r="E81" s="441"/>
      <c r="F81" s="443">
        <f t="shared" si="4"/>
        <v>0</v>
      </c>
    </row>
    <row r="82" spans="1:6" ht="12" customHeight="1" hidden="1">
      <c r="A82" s="36">
        <v>9</v>
      </c>
      <c r="B82" s="37"/>
      <c r="C82" s="441"/>
      <c r="D82" s="441"/>
      <c r="E82" s="441"/>
      <c r="F82" s="443">
        <f t="shared" si="4"/>
        <v>0</v>
      </c>
    </row>
    <row r="83" spans="1:6" ht="12.75" hidden="1">
      <c r="A83" s="36">
        <v>10</v>
      </c>
      <c r="B83" s="37"/>
      <c r="C83" s="441"/>
      <c r="D83" s="441"/>
      <c r="E83" s="441"/>
      <c r="F83" s="443">
        <f t="shared" si="4"/>
        <v>0</v>
      </c>
    </row>
    <row r="84" spans="1:6" ht="12.75" hidden="1">
      <c r="A84" s="36">
        <v>11</v>
      </c>
      <c r="B84" s="37"/>
      <c r="C84" s="441"/>
      <c r="D84" s="441"/>
      <c r="E84" s="441"/>
      <c r="F84" s="443">
        <f t="shared" si="4"/>
        <v>0</v>
      </c>
    </row>
    <row r="85" spans="1:6" ht="12.75" hidden="1">
      <c r="A85" s="36">
        <v>12</v>
      </c>
      <c r="B85" s="37"/>
      <c r="C85" s="441"/>
      <c r="D85" s="441"/>
      <c r="E85" s="441"/>
      <c r="F85" s="443">
        <f t="shared" si="4"/>
        <v>0</v>
      </c>
    </row>
    <row r="86" spans="1:6" ht="12.75" hidden="1">
      <c r="A86" s="36">
        <v>13</v>
      </c>
      <c r="B86" s="37"/>
      <c r="C86" s="441"/>
      <c r="D86" s="441"/>
      <c r="E86" s="441"/>
      <c r="F86" s="443">
        <f t="shared" si="4"/>
        <v>0</v>
      </c>
    </row>
    <row r="87" spans="1:6" ht="12" customHeight="1" hidden="1">
      <c r="A87" s="36">
        <v>14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15</v>
      </c>
      <c r="B88" s="37"/>
      <c r="C88" s="441"/>
      <c r="D88" s="441"/>
      <c r="E88" s="441"/>
      <c r="F88" s="443">
        <f t="shared" si="4"/>
        <v>0</v>
      </c>
    </row>
    <row r="89" spans="1:16" ht="15" customHeight="1">
      <c r="A89" s="38" t="s">
        <v>562</v>
      </c>
      <c r="B89" s="39" t="s">
        <v>837</v>
      </c>
      <c r="C89" s="429">
        <f>SUM(C74:C88)</f>
        <v>130</v>
      </c>
      <c r="D89" s="429"/>
      <c r="E89" s="429">
        <f>SUM(E74:E88)</f>
        <v>0</v>
      </c>
      <c r="F89" s="442">
        <f>SUM(F74:F88)</f>
        <v>130</v>
      </c>
      <c r="G89" s="516"/>
      <c r="H89" s="516"/>
      <c r="I89" s="516"/>
      <c r="J89" s="516"/>
      <c r="K89" s="516"/>
      <c r="L89" s="516"/>
      <c r="M89" s="516"/>
      <c r="N89" s="516"/>
      <c r="O89" s="516"/>
      <c r="P89" s="516"/>
    </row>
    <row r="90" spans="1:6" ht="15.75" customHeight="1">
      <c r="A90" s="36" t="s">
        <v>827</v>
      </c>
      <c r="B90" s="40"/>
      <c r="C90" s="429"/>
      <c r="D90" s="429"/>
      <c r="E90" s="429"/>
      <c r="F90" s="442"/>
    </row>
    <row r="91" spans="1:6" ht="12.75">
      <c r="A91" s="36"/>
      <c r="B91" s="40"/>
      <c r="C91" s="441"/>
      <c r="D91" s="441"/>
      <c r="E91" s="441"/>
      <c r="F91" s="443">
        <f>C91-E91</f>
        <v>0</v>
      </c>
    </row>
    <row r="92" spans="1:6" ht="0.75" customHeight="1">
      <c r="A92" s="36"/>
      <c r="B92" s="40"/>
      <c r="C92" s="441"/>
      <c r="D92" s="441"/>
      <c r="E92" s="441"/>
      <c r="F92" s="443">
        <f aca="true" t="shared" si="5" ref="F92:F105">C92-E92</f>
        <v>0</v>
      </c>
    </row>
    <row r="93" spans="1:6" ht="12.75" hidden="1">
      <c r="A93" s="36"/>
      <c r="B93" s="40"/>
      <c r="C93" s="441"/>
      <c r="D93" s="441"/>
      <c r="E93" s="441"/>
      <c r="F93" s="443">
        <f t="shared" si="5"/>
        <v>0</v>
      </c>
    </row>
    <row r="94" spans="1:6" ht="12.75" hidden="1">
      <c r="A94" s="36"/>
      <c r="B94" s="40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.75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6" ht="12" customHeight="1" hidden="1">
      <c r="A99" s="36"/>
      <c r="B99" s="37"/>
      <c r="C99" s="441"/>
      <c r="D99" s="441"/>
      <c r="E99" s="441"/>
      <c r="F99" s="443">
        <f t="shared" si="5"/>
        <v>0</v>
      </c>
    </row>
    <row r="100" spans="1:6" ht="12.75" hidden="1">
      <c r="A100" s="36"/>
      <c r="B100" s="37"/>
      <c r="C100" s="441"/>
      <c r="D100" s="441"/>
      <c r="E100" s="441"/>
      <c r="F100" s="443">
        <f t="shared" si="5"/>
        <v>0</v>
      </c>
    </row>
    <row r="101" spans="1:6" ht="12.75" hidden="1">
      <c r="A101" s="36"/>
      <c r="B101" s="37"/>
      <c r="C101" s="441"/>
      <c r="D101" s="441"/>
      <c r="E101" s="441"/>
      <c r="F101" s="443">
        <f t="shared" si="5"/>
        <v>0</v>
      </c>
    </row>
    <row r="102" spans="1:6" ht="12.75" hidden="1">
      <c r="A102" s="36"/>
      <c r="B102" s="37"/>
      <c r="C102" s="441"/>
      <c r="D102" s="441"/>
      <c r="E102" s="441"/>
      <c r="F102" s="443">
        <f t="shared" si="5"/>
        <v>0</v>
      </c>
    </row>
    <row r="103" spans="1:6" ht="12.75" hidden="1">
      <c r="A103" s="36"/>
      <c r="B103" s="37"/>
      <c r="C103" s="441"/>
      <c r="D103" s="441"/>
      <c r="E103" s="441"/>
      <c r="F103" s="443">
        <f t="shared" si="5"/>
        <v>0</v>
      </c>
    </row>
    <row r="104" spans="1:6" ht="12" customHeight="1" hidden="1">
      <c r="A104" s="36"/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5"/>
        <v>0</v>
      </c>
    </row>
    <row r="106" spans="1:16" ht="11.25" customHeight="1">
      <c r="A106" s="38" t="s">
        <v>579</v>
      </c>
      <c r="B106" s="39" t="s">
        <v>838</v>
      </c>
      <c r="C106" s="429">
        <f>SUM(C91:C105)</f>
        <v>0</v>
      </c>
      <c r="D106" s="429"/>
      <c r="E106" s="429">
        <f>SUM(E91:E105)</f>
        <v>0</v>
      </c>
      <c r="F106" s="442">
        <f>SUM(F91:F105)</f>
        <v>0</v>
      </c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</row>
    <row r="107" spans="1:6" ht="15" customHeight="1">
      <c r="A107" s="36" t="s">
        <v>829</v>
      </c>
      <c r="B107" s="40"/>
      <c r="C107" s="429"/>
      <c r="D107" s="429"/>
      <c r="E107" s="429"/>
      <c r="F107" s="442"/>
    </row>
    <row r="108" spans="1:6" ht="11.25" customHeight="1">
      <c r="A108" s="36"/>
      <c r="B108" s="40"/>
      <c r="C108" s="441"/>
      <c r="D108" s="441"/>
      <c r="E108" s="441"/>
      <c r="F108" s="443">
        <f>C108-E108</f>
        <v>0</v>
      </c>
    </row>
    <row r="109" spans="1:6" ht="11.25" customHeight="1" hidden="1">
      <c r="A109" s="36"/>
      <c r="B109" s="40"/>
      <c r="C109" s="441"/>
      <c r="D109" s="441"/>
      <c r="E109" s="441"/>
      <c r="F109" s="443">
        <f aca="true" t="shared" si="6" ref="F109:F122">C109-E109</f>
        <v>0</v>
      </c>
    </row>
    <row r="110" spans="1:6" ht="12.75" hidden="1">
      <c r="A110" s="36"/>
      <c r="B110" s="40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40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6" ht="12" customHeight="1" hidden="1">
      <c r="A116" s="36"/>
      <c r="B116" s="37"/>
      <c r="C116" s="441"/>
      <c r="D116" s="441"/>
      <c r="E116" s="441"/>
      <c r="F116" s="443">
        <f t="shared" si="6"/>
        <v>0</v>
      </c>
    </row>
    <row r="117" spans="1:6" ht="12.75" hidden="1">
      <c r="A117" s="36"/>
      <c r="B117" s="37"/>
      <c r="C117" s="441"/>
      <c r="D117" s="441"/>
      <c r="E117" s="441"/>
      <c r="F117" s="443">
        <f t="shared" si="6"/>
        <v>0</v>
      </c>
    </row>
    <row r="118" spans="1:6" ht="12.75" hidden="1">
      <c r="A118" s="36"/>
      <c r="B118" s="37"/>
      <c r="C118" s="441"/>
      <c r="D118" s="441"/>
      <c r="E118" s="441"/>
      <c r="F118" s="443">
        <f t="shared" si="6"/>
        <v>0</v>
      </c>
    </row>
    <row r="119" spans="1:6" ht="12.75" hidden="1">
      <c r="A119" s="36"/>
      <c r="B119" s="37"/>
      <c r="C119" s="441"/>
      <c r="D119" s="441"/>
      <c r="E119" s="441"/>
      <c r="F119" s="443">
        <f t="shared" si="6"/>
        <v>0</v>
      </c>
    </row>
    <row r="120" spans="1:6" ht="12.75" hidden="1">
      <c r="A120" s="36"/>
      <c r="B120" s="37"/>
      <c r="C120" s="441"/>
      <c r="D120" s="441"/>
      <c r="E120" s="441"/>
      <c r="F120" s="443">
        <f t="shared" si="6"/>
        <v>0</v>
      </c>
    </row>
    <row r="121" spans="1:6" ht="12" customHeight="1" hidden="1">
      <c r="A121" s="36"/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6"/>
        <v>0</v>
      </c>
    </row>
    <row r="123" spans="1:16" ht="15.75" customHeight="1">
      <c r="A123" s="38" t="s">
        <v>598</v>
      </c>
      <c r="B123" s="39" t="s">
        <v>839</v>
      </c>
      <c r="C123" s="429">
        <f>SUM(C108:C122)</f>
        <v>0</v>
      </c>
      <c r="D123" s="429"/>
      <c r="E123" s="429">
        <f>SUM(E108:E122)</f>
        <v>0</v>
      </c>
      <c r="F123" s="442">
        <f>SUM(F108:F122)</f>
        <v>0</v>
      </c>
      <c r="G123" s="516"/>
      <c r="H123" s="516"/>
      <c r="I123" s="516"/>
      <c r="J123" s="516"/>
      <c r="K123" s="516"/>
      <c r="L123" s="516"/>
      <c r="M123" s="516"/>
      <c r="N123" s="516"/>
      <c r="O123" s="516"/>
      <c r="P123" s="516"/>
    </row>
    <row r="124" spans="1:6" ht="12.75" customHeight="1">
      <c r="A124" s="36" t="s">
        <v>831</v>
      </c>
      <c r="B124" s="40"/>
      <c r="C124" s="429"/>
      <c r="D124" s="429"/>
      <c r="E124" s="429"/>
      <c r="F124" s="442"/>
    </row>
    <row r="125" spans="1:6" ht="12" customHeight="1">
      <c r="A125" s="36"/>
      <c r="B125" s="40"/>
      <c r="C125" s="441"/>
      <c r="D125" s="441"/>
      <c r="E125" s="441"/>
      <c r="F125" s="443">
        <f>C125-E125</f>
        <v>0</v>
      </c>
    </row>
    <row r="126" spans="1:6" ht="12" customHeight="1" hidden="1">
      <c r="A126" s="36"/>
      <c r="B126" s="40"/>
      <c r="C126" s="441"/>
      <c r="D126" s="441"/>
      <c r="E126" s="441"/>
      <c r="F126" s="443">
        <f aca="true" t="shared" si="7" ref="F126:F139">C126-E126</f>
        <v>0</v>
      </c>
    </row>
    <row r="127" spans="1:6" ht="12.75" hidden="1">
      <c r="A127" s="36"/>
      <c r="B127" s="40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40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6" ht="12" customHeight="1" hidden="1">
      <c r="A133" s="36"/>
      <c r="B133" s="37"/>
      <c r="C133" s="441"/>
      <c r="D133" s="441"/>
      <c r="E133" s="441"/>
      <c r="F133" s="443">
        <f t="shared" si="7"/>
        <v>0</v>
      </c>
    </row>
    <row r="134" spans="1:6" ht="12.75" hidden="1">
      <c r="A134" s="36"/>
      <c r="B134" s="37"/>
      <c r="C134" s="441"/>
      <c r="D134" s="441"/>
      <c r="E134" s="441"/>
      <c r="F134" s="443">
        <f t="shared" si="7"/>
        <v>0</v>
      </c>
    </row>
    <row r="135" spans="1:6" ht="12.75" hidden="1">
      <c r="A135" s="36"/>
      <c r="B135" s="37"/>
      <c r="C135" s="441"/>
      <c r="D135" s="441"/>
      <c r="E135" s="441"/>
      <c r="F135" s="443">
        <f t="shared" si="7"/>
        <v>0</v>
      </c>
    </row>
    <row r="136" spans="1:6" ht="12.75" hidden="1">
      <c r="A136" s="36"/>
      <c r="B136" s="37"/>
      <c r="C136" s="441"/>
      <c r="D136" s="441"/>
      <c r="E136" s="441"/>
      <c r="F136" s="443">
        <f t="shared" si="7"/>
        <v>0</v>
      </c>
    </row>
    <row r="137" spans="1:6" ht="12.75" hidden="1">
      <c r="A137" s="36"/>
      <c r="B137" s="37"/>
      <c r="C137" s="441"/>
      <c r="D137" s="441"/>
      <c r="E137" s="441"/>
      <c r="F137" s="443">
        <f t="shared" si="7"/>
        <v>0</v>
      </c>
    </row>
    <row r="138" spans="1:6" ht="12" customHeight="1" hidden="1">
      <c r="A138" s="36"/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37"/>
      <c r="C139" s="441"/>
      <c r="D139" s="441"/>
      <c r="E139" s="441"/>
      <c r="F139" s="443">
        <f t="shared" si="7"/>
        <v>0</v>
      </c>
    </row>
    <row r="140" spans="1:16" ht="17.25" customHeight="1">
      <c r="A140" s="38" t="s">
        <v>832</v>
      </c>
      <c r="B140" s="39" t="s">
        <v>840</v>
      </c>
      <c r="C140" s="429">
        <f>SUM(C125:C139)</f>
        <v>0</v>
      </c>
      <c r="D140" s="429"/>
      <c r="E140" s="429">
        <f>SUM(E125:E139)</f>
        <v>0</v>
      </c>
      <c r="F140" s="442">
        <f>SUM(F125:F139)</f>
        <v>0</v>
      </c>
      <c r="G140" s="516"/>
      <c r="H140" s="516"/>
      <c r="I140" s="516"/>
      <c r="J140" s="516"/>
      <c r="K140" s="516"/>
      <c r="L140" s="516"/>
      <c r="M140" s="516"/>
      <c r="N140" s="516"/>
      <c r="O140" s="516"/>
      <c r="P140" s="516"/>
    </row>
    <row r="141" spans="1:16" ht="19.5" customHeight="1">
      <c r="A141" s="41" t="s">
        <v>841</v>
      </c>
      <c r="B141" s="39" t="s">
        <v>842</v>
      </c>
      <c r="C141" s="429">
        <f>C140+C123+C106+C89</f>
        <v>130</v>
      </c>
      <c r="D141" s="429"/>
      <c r="E141" s="429">
        <f>E140+E123+E106+E89</f>
        <v>0</v>
      </c>
      <c r="F141" s="442">
        <f>F140+F123+F106+F89</f>
        <v>130</v>
      </c>
      <c r="G141" s="516"/>
      <c r="H141" s="516"/>
      <c r="I141" s="516"/>
      <c r="J141" s="516"/>
      <c r="K141" s="516"/>
      <c r="L141" s="516"/>
      <c r="M141" s="516"/>
      <c r="N141" s="516"/>
      <c r="O141" s="516"/>
      <c r="P141" s="516"/>
    </row>
    <row r="142" spans="1:6" ht="19.5" customHeight="1">
      <c r="A142" s="42"/>
      <c r="B142" s="43"/>
      <c r="C142" s="44"/>
      <c r="D142" s="44"/>
      <c r="E142" s="44"/>
      <c r="F142" s="44"/>
    </row>
    <row r="143" spans="1:6" ht="12.75">
      <c r="A143" s="452" t="s">
        <v>888</v>
      </c>
      <c r="B143" s="453"/>
      <c r="C143" s="627" t="s">
        <v>865</v>
      </c>
      <c r="D143" s="627"/>
      <c r="E143" s="627"/>
      <c r="F143" s="627"/>
    </row>
    <row r="144" spans="1:6" ht="12.75">
      <c r="A144" s="517"/>
      <c r="B144" s="518"/>
      <c r="C144" s="517"/>
      <c r="D144" s="517"/>
      <c r="E144" s="517"/>
      <c r="F144" s="517"/>
    </row>
    <row r="145" spans="1:6" ht="12.75">
      <c r="A145" s="517"/>
      <c r="B145" s="518"/>
      <c r="C145" s="627" t="s">
        <v>859</v>
      </c>
      <c r="D145" s="627"/>
      <c r="E145" s="627"/>
      <c r="F145" s="627"/>
    </row>
    <row r="146" spans="3:5" ht="12.75">
      <c r="C146" s="517"/>
      <c r="E146" s="517"/>
    </row>
  </sheetData>
  <sheetProtection/>
  <mergeCells count="4">
    <mergeCell ref="B5:D5"/>
    <mergeCell ref="B6:C6"/>
    <mergeCell ref="C145:F145"/>
    <mergeCell ref="C143:F1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8:F122 C91:F105 C125:F139 C74:F88 C59:F69 C12:F24 C27:F41 C44:F5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2008-03-31T11:05:35Z</cp:lastPrinted>
  <dcterms:created xsi:type="dcterms:W3CDTF">2000-06-29T12:02:40Z</dcterms:created>
  <dcterms:modified xsi:type="dcterms:W3CDTF">2008-03-31T11:06:26Z</dcterms:modified>
  <cp:category/>
  <cp:version/>
  <cp:contentType/>
  <cp:contentStatus/>
</cp:coreProperties>
</file>