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firstSheet="1" activeTab="1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  <sheet name="Sheet1" sheetId="13" r:id="rId13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<sst xmlns="http://schemas.openxmlformats.org/spreadsheetml/2006/main" count="1147" uniqueCount="941">
  <si>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</si>
  <si>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</si>
  <si>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</si>
  <si>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</si>
  <si>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</si>
  <si>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</si>
  <si>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</si>
  <si>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</si>
  <si>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</si>
  <si>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</si>
  <si>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</si>
  <si>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</si>
  <si>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</si>
  <si>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</si>
  <si>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</si>
  <si>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</si>
  <si>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</si>
  <si>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</si>
  <si>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</si>
  <si>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</si>
  <si>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</si>
  <si>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</si>
  <si>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</si>
  <si>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</si>
  <si>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</si>
  <si>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</si>
  <si>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</si>
  <si>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</si>
  <si>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</si>
  <si>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</si>
  <si>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</si>
  <si>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</si>
  <si>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</si>
  <si>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</si>
  <si>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</si>
  <si>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</si>
  <si>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</si>
  <si>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</si>
  <si>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</si>
  <si>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</si>
  <si>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</si>
  <si>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</si>
  <si>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</si>
  <si>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</si>
  <si>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</si>
  <si>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</si>
  <si>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</si>
  <si>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</si>
  <si>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</si>
  <si>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</si>
  <si>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</si>
  <si>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</si>
  <si>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</si>
  <si>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</si>
  <si>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</si>
  <si>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</si>
  <si>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</si>
  <si>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</si>
  <si>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</si>
  <si>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</si>
  <si>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</si>
  <si>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</si>
  <si>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</si>
  <si>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</si>
  <si>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</si>
  <si>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</si>
  <si>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</si>
  <si>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</si>
  <si>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</si>
  <si>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</si>
  <si>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</si>
  <si>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</si>
  <si>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</si>
  <si>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</si>
  <si>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</si>
  <si>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</si>
  <si>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</si>
  <si>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</si>
  <si>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</si>
  <si>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</si>
  <si>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</si>
  <si>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</si>
  <si>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</si>
  <si>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</si>
  <si>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</si>
  <si>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</si>
  <si>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</si>
  <si>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</si>
  <si>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</si>
  <si>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</si>
  <si>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</si>
  <si>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</si>
  <si>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</si>
  <si>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</si>
  <si>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</si>
  <si>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</si>
  <si>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</si>
  <si>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</si>
  <si>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</si>
  <si>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</si>
  <si>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</si>
  <si>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</si>
  <si>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</si>
  <si>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</si>
  <si>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</si>
  <si>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</si>
  <si>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</si>
  <si>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</si>
  <si>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</si>
  <si>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</si>
  <si>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</si>
  <si>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</si>
  <si>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</si>
  <si>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</si>
  <si>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</si>
  <si>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</si>
  <si>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</si>
  <si>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</si>
  <si>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</si>
  <si>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</si>
  <si>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</si>
  <si>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</si>
  <si>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</si>
  <si>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</si>
  <si>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</si>
  <si>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</si>
  <si>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</si>
  <si>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</si>
  <si>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</si>
  <si>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</si>
  <si>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</si>
  <si>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</si>
  <si>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</si>
  <si>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</si>
  <si>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</si>
  <si>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</si>
  <si>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</si>
  <si>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</si>
  <si>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</si>
  <si>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</si>
  <si>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</si>
  <si>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</si>
  <si>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</si>
  <si>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</si>
  <si>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</si>
  <si>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</si>
  <si>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</si>
  <si>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</si>
  <si>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</si>
  <si>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</si>
  <si>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</si>
  <si>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</si>
  <si>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</si>
  <si>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</si>
  <si>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</si>
  <si>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</si>
  <si>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</si>
  <si>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</si>
  <si>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</si>
  <si>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</si>
  <si>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</si>
  <si>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</si>
  <si>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</si>
  <si>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</si>
  <si>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</si>
  <si>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</si>
  <si>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</si>
  <si>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</si>
  <si>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</si>
  <si>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</si>
  <si>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</si>
  <si>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</si>
  <si>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</si>
  <si>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</si>
  <si>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</si>
  <si>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</si>
  <si>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</si>
  <si>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</si>
  <si>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</si>
  <si>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</si>
  <si>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</si>
  <si>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</si>
  <si>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</si>
  <si>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</si>
  <si>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</si>
  <si>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</si>
  <si>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</si>
  <si>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</si>
  <si>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</si>
  <si>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</si>
  <si>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</si>
  <si>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</si>
  <si>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</si>
  <si>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</si>
  <si>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</si>
  <si>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</si>
  <si>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</si>
  <si>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</si>
  <si>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</si>
  <si>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</si>
  <si>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</si>
  <si>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</si>
  <si>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</si>
  <si>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</si>
  <si>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</si>
  <si>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</si>
  <si>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</si>
  <si>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</si>
  <si>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</si>
  <si>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</si>
  <si>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</si>
  <si>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</si>
  <si>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</si>
  <si>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</si>
  <si>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</si>
  <si>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</si>
  <si>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</si>
  <si>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</si>
  <si>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</si>
  <si>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</si>
  <si>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</si>
  <si>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</si>
  <si>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</si>
  <si>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</si>
  <si>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</si>
  <si>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</si>
  <si>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</si>
  <si>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</si>
  <si>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</si>
  <si>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</si>
  <si>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</si>
  <si>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</si>
  <si>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</si>
  <si>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</si>
  <si>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</si>
  <si>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</si>
  <si>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</si>
  <si>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</si>
  <si>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</si>
  <si>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</si>
  <si>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</si>
  <si>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</si>
  <si>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</si>
  <si>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</si>
  <si>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</si>
  <si>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</si>
  <si>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</si>
  <si>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</si>
  <si>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</si>
  <si>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</si>
  <si>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</si>
  <si>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</si>
  <si>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</si>
  <si>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</si>
  <si>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</si>
  <si>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</si>
  <si>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</si>
  <si>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</si>
  <si>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</si>
  <si>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</si>
  <si>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</si>
  <si>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</si>
  <si>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</si>
  <si>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</si>
  <si>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</si>
  <si>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</si>
  <si>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</si>
  <si>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</si>
  <si>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</si>
  <si>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</si>
  <si>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</si>
  <si>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</si>
  <si>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</si>
  <si>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</si>
  <si>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</si>
  <si>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</si>
  <si>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</si>
  <si>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</si>
  <si>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</si>
  <si>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</si>
  <si>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</si>
  <si>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</si>
  <si>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</si>
  <si>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</si>
  <si>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</si>
  <si>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</si>
  <si>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</si>
  <si>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</si>
  <si>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</si>
  <si>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</si>
  <si>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</si>
  <si>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</si>
  <si>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</si>
  <si>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</si>
  <si>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</si>
  <si>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</si>
  <si>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</si>
  <si>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</si>
  <si>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</si>
  <si>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</si>
  <si>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</si>
  <si>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</si>
  <si>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</si>
  <si>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</si>
  <si>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</si>
  <si>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</si>
  <si>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</si>
  <si>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</si>
  <si>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</si>
  <si>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</si>
  <si>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</si>
  <si>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</si>
  <si>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</si>
  <si>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</si>
  <si>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</si>
  <si>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</si>
  <si>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</si>
  <si>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</si>
  <si>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</si>
  <si>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</si>
  <si>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</si>
  <si>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</si>
  <si>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</si>
  <si>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</si>
  <si>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</si>
  <si>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</si>
  <si>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</si>
  <si>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</si>
  <si>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</si>
  <si>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</si>
  <si>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</si>
  <si>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</si>
  <si>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</si>
  <si>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</si>
  <si>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</si>
  <si>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</si>
  <si>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</si>
  <si>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</si>
  <si>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</si>
  <si>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</si>
  <si>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</si>
  <si>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</si>
  <si>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</si>
  <si>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</si>
  <si>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</si>
  <si>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</si>
  <si>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</si>
  <si>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</si>
  <si>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</si>
  <si>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</si>
  <si>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</si>
  <si>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</si>
  <si>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</si>
  <si>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</si>
  <si>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</si>
  <si>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</si>
  <si>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</si>
  <si>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</si>
  <si>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</si>
  <si>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</si>
  <si>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</si>
  <si>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</si>
  <si>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</si>
  <si>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</si>
  <si>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</si>
  <si>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</si>
  <si>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</si>
  <si>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</si>
  <si>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</si>
  <si>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</si>
  <si>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</si>
  <si>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</si>
  <si>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</si>
  <si>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</si>
  <si>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</si>
  <si>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</si>
  <si>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</si>
  <si>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</si>
  <si>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</si>
  <si>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</si>
  <si>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</si>
  <si>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</si>
  <si>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</si>
  <si>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</si>
  <si>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</si>
  <si>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</si>
  <si>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</si>
  <si>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</si>
  <si>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</si>
  <si>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</si>
  <si>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</si>
  <si>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</si>
  <si>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</si>
  <si>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</si>
  <si>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</si>
  <si>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</si>
  <si>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</si>
  <si>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</si>
  <si>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</si>
  <si>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</si>
  <si>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</si>
  <si>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</si>
  <si>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</si>
  <si>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</si>
  <si>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</si>
  <si>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</si>
  <si>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</si>
  <si>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</si>
  <si>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</si>
  <si>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</si>
  <si>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</si>
  <si>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</si>
  <si>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</si>
  <si>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</si>
  <si>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</si>
  <si>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</si>
  <si>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</si>
  <si>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</si>
  <si>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</si>
  <si>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</si>
  <si>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</si>
  <si>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</si>
  <si>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</si>
  <si>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</si>
  <si>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</si>
  <si>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</si>
  <si>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</si>
  <si>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</si>
  <si>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</si>
  <si>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</si>
  <si>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</si>
  <si>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</si>
  <si>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</si>
  <si>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</si>
  <si>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</si>
  <si>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</si>
  <si>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</si>
  <si>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</si>
  <si>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</si>
  <si>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</si>
  <si>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</si>
  <si>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</si>
  <si>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</si>
  <si>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</si>
  <si>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</si>
  <si>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</si>
  <si>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</si>
  <si>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</si>
  <si>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</si>
  <si>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</si>
  <si>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</si>
  <si>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</si>
  <si>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</si>
  <si>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</si>
  <si>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</si>
  <si>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</si>
  <si>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</si>
  <si>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</si>
  <si>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</si>
  <si>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</si>
  <si>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</si>
  <si>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</si>
  <si>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</si>
  <si>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</si>
  <si>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</si>
  <si>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</si>
  <si>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</si>
  <si>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</si>
  <si>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</si>
  <si>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</si>
  <si>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</si>
  <si>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</si>
  <si>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</si>
  <si>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</si>
  <si>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</si>
  <si>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</si>
  <si>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</si>
  <si>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</si>
  <si>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</si>
  <si>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</si>
  <si>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</si>
  <si>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</si>
  <si>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</si>
  <si>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</si>
  <si>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</si>
  <si>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</si>
  <si>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</si>
  <si>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</si>
  <si>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</si>
  <si>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</si>
  <si>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</si>
  <si>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</si>
  <si>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</si>
  <si>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</si>
  <si>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</si>
  <si>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</si>
  <si>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</si>
  <si>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</si>
  <si>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</si>
  <si>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</si>
  <si>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</si>
  <si>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</si>
  <si>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</si>
  <si>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</si>
  <si>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</si>
  <si>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</si>
  <si>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</si>
  <si>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</si>
  <si>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</si>
  <si>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</si>
  <si>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</si>
  <si>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</si>
  <si>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</si>
  <si>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</si>
  <si>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</si>
  <si>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</si>
  <si>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</si>
  <si>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</si>
  <si>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</si>
  <si>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</si>
  <si>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</si>
  <si>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</si>
  <si>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</si>
  <si>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</si>
  <si>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</si>
  <si>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</si>
  <si>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</si>
  <si>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</si>
  <si>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</si>
  <si>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</si>
  <si>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</si>
  <si>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</si>
  <si>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</si>
  <si>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</si>
  <si>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</si>
  <si>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</si>
  <si>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</si>
  <si>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</si>
  <si>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</si>
  <si>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</si>
  <si>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</si>
  <si>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</si>
  <si>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</si>
  <si>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</si>
  <si>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</si>
  <si>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</si>
  <si>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</si>
  <si>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</si>
  <si>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</si>
  <si>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</si>
  <si>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</si>
  <si>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</si>
  <si>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</si>
  <si>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</si>
  <si>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</si>
  <si>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</si>
  <si>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</si>
  <si>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</si>
  <si>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</si>
  <si>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</si>
  <si>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</si>
  <si>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</si>
  <si>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</si>
  <si>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</si>
  <si>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</si>
  <si>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</si>
  <si>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</si>
  <si>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</si>
  <si>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</si>
  <si>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</si>
  <si>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</si>
  <si>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</si>
  <si>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</si>
  <si>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</si>
  <si>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</si>
  <si>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</si>
  <si>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</si>
  <si>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</si>
  <si>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</si>
  <si>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</si>
  <si>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</si>
  <si>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</si>
  <si>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</si>
  <si>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</si>
  <si>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</si>
  <si>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</si>
  <si>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</si>
  <si>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</si>
  <si>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</si>
  <si>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</si>
  <si>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</si>
  <si>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</si>
  <si>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</si>
  <si>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</si>
  <si>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</si>
  <si>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</si>
  <si>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</si>
  <si>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</si>
  <si>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</si>
  <si>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</si>
  <si>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</si>
  <si>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</si>
  <si>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</si>
  <si>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</si>
  <si>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</si>
  <si>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</si>
  <si>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</si>
  <si>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</si>
  <si>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</si>
  <si>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</si>
  <si>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</si>
  <si>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</si>
  <si>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</si>
  <si>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</si>
  <si>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</si>
  <si>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</si>
  <si>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</si>
  <si>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</si>
  <si>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</si>
  <si>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</si>
  <si>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</si>
  <si>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</si>
  <si>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</si>
  <si>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</si>
  <si>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</si>
  <si>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</si>
  <si>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</si>
  <si>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</si>
  <si>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</si>
  <si>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</si>
  <si>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</si>
  <si>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</si>
  <si>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</si>
  <si>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</si>
  <si>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</si>
  <si>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</si>
  <si>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</si>
  <si>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</si>
  <si>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</si>
  <si>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</si>
  <si>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</si>
  <si>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</si>
  <si>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</si>
  <si>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</si>
  <si>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</si>
  <si>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</si>
  <si>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</si>
  <si>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</si>
  <si>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</si>
  <si>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</si>
  <si>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</si>
  <si>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</si>
  <si>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</si>
  <si>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</si>
  <si>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</si>
  <si>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</si>
  <si>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</si>
  <si>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</si>
  <si>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</si>
  <si>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</si>
  <si>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</si>
  <si>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</si>
  <si>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</si>
  <si>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</si>
  <si>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</si>
  <si>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</si>
  <si>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</si>
  <si>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</si>
  <si>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</si>
  <si>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</si>
  <si>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</si>
  <si>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</si>
  <si>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</si>
  <si>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</si>
  <si>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</si>
  <si>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</si>
  <si>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</si>
  <si>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</si>
  <si>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</si>
  <si>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</si>
  <si>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</si>
  <si>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</si>
  <si>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</si>
  <si>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</si>
  <si>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</si>
  <si>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</si>
  <si>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</si>
  <si>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</si>
  <si>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</si>
  <si>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</si>
  <si>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</si>
  <si>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</si>
  <si>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</si>
  <si>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</si>
  <si>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</si>
  <si>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</si>
  <si>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</si>
  <si>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</si>
  <si>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</si>
  <si>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</si>
  <si>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</si>
  <si>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</si>
  <si>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</si>
  <si>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</si>
  <si>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</si>
  <si>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</si>
  <si>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</si>
  <si>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</si>
  <si>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</si>
  <si>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</si>
  <si>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</si>
  <si>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</si>
  <si>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</si>
  <si>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</si>
  <si>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</si>
  <si>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</si>
  <si>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</si>
  <si>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</si>
  <si>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</si>
  <si>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</si>
  <si>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</si>
  <si>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</si>
  <si>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</si>
  <si>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</si>
  <si>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</si>
  <si>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</si>
  <si>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</si>
  <si>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</si>
  <si>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</si>
  <si>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</si>
  <si>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</si>
  <si>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</si>
  <si>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</si>
  <si>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</si>
  <si>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</si>
  <si>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</si>
  <si>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</si>
  <si>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</si>
  <si>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</si>
  <si>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</si>
  <si>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</si>
  <si>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</si>
  <si>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</si>
  <si>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</si>
  <si>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</si>
  <si>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</si>
  <si>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</si>
  <si>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</si>
  <si>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</si>
  <si>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</si>
  <si>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</si>
  <si>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</si>
  <si>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</si>
  <si>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</si>
  <si>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</si>
  <si>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</si>
  <si>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</si>
  <si>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</si>
  <si>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</si>
  <si>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</si>
  <si>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</si>
  <si>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</si>
  <si>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</si>
  <si>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</si>
  <si>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</si>
  <si>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</si>
  <si>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</si>
  <si>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</si>
  <si>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</si>
  <si>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</si>
  <si>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</si>
  <si>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</si>
  <si>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</si>
  <si>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</si>
  <si>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</si>
  <si>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</si>
  <si>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</si>
  <si>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</si>
  <si>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</si>
  <si>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</si>
  <si>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</si>
  <si>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</si>
  <si>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</si>
  <si>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</si>
  <si>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</si>
  <si>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</si>
  <si>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</si>
  <si>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</si>
  <si>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</si>
  <si>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</si>
  <si>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</si>
  <si>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</si>
  <si>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</si>
  <si>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</si>
  <si>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</si>
  <si>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</si>
  <si>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</si>
  <si>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</si>
  <si>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</si>
  <si>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</si>
  <si>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</si>
  <si>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</si>
  <si>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</si>
  <si>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</si>
  <si>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</si>
  <si>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</si>
  <si>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</si>
  <si>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</si>
  <si>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</si>
  <si>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</si>
  <si>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</si>
  <si>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</si>
  <si>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</si>
  <si>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</si>
  <si>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</si>
  <si>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</si>
  <si>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</si>
  <si>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</si>
  <si>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</si>
  <si>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</si>
  <si>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</si>
  <si>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</si>
  <si>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</si>
  <si>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</si>
  <si>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</si>
  <si>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</si>
  <si>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</si>
  <si>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</si>
  <si>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</si>
  <si>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</si>
  <si>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</si>
  <si>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</si>
  <si>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</si>
  <si>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</si>
  <si>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</si>
  <si>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</si>
  <si>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</si>
  <si>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</si>
  <si>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</si>
  <si>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</si>
  <si>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</si>
  <si>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</si>
  <si>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</si>
  <si>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</si>
  <si>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</si>
  <si>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</si>
  <si>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</si>
  <si>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</si>
  <si>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</si>
  <si>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</si>
  <si>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</si>
  <si>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</si>
  <si>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</si>
  <si>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</si>
  <si>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</si>
  <si>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</si>
  <si>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</si>
  <si>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</si>
  <si>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</si>
  <si>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</si>
  <si>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</si>
  <si>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</si>
  <si>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</si>
  <si>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</si>
  <si>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</si>
  <si>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</si>
  <si>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</si>
  <si>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</si>
  <si>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</si>
  <si>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</si>
  <si>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</si>
  <si>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</si>
  <si>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</si>
  <si>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</si>
  <si>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</si>
  <si>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</si>
  <si>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</si>
  <si>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</si>
  <si>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</si>
  <si>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</si>
  <si>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</si>
  <si>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</si>
  <si>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</si>
  <si>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</si>
  <si>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</si>
  <si>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</si>
  <si>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</si>
  <si>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</si>
  <si>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</si>
  <si>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</si>
  <si>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</si>
  <si>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</si>
  <si>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</si>
  <si>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</si>
  <si>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</si>
  <si>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</si>
  <si>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</si>
  <si>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</si>
  <si>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</si>
  <si>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</si>
  <si>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</si>
  <si>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</si>
  <si>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</si>
  <si>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</si>
  <si>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</si>
  <si>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</si>
  <si>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</si>
  <si>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</si>
  <si>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</si>
  <si>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</si>
  <si>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</si>
  <si>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</si>
  <si>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</si>
  <si>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</si>
  <si>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</si>
  <si>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</si>
  <si>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</si>
  <si>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</si>
  <si>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</si>
  <si>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</si>
  <si>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</si>
  <si>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</si>
  <si>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</si>
  <si>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</si>
  <si>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</si>
  <si>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</si>
  <si>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</si>
  <si>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</si>
  <si>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</si>
  <si>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</si>
  <si>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</si>
  <si>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</si>
  <si>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</si>
  <si>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</si>
  <si>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</si>
  <si>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>Дата на съставяне: 20.07.2016 г.</t>
  </si>
  <si>
    <t xml:space="preserve">Дата на съставяне: 20.07.2016 г.                              </t>
  </si>
  <si>
    <t xml:space="preserve">Дата на съставяне: 20.07.2016 г.                    </t>
  </si>
  <si>
    <t xml:space="preserve">Дата  на съставяне: 20.07.2016 г.                                                                                                                              </t>
  </si>
  <si>
    <t>Дата на съставяне: 20.07.2016г.</t>
  </si>
  <si>
    <t>20.07.2016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</si>
</sst>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0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1" t="s">
        <v>0</v>
      </c>
      <c r="B3" s="642"/>
      <c r="C3" s="642"/>
      <c r="D3" s="642"/>
      <c r="E3" s="462" t="s">
        <v>865</v>
      </c>
      <c r="F3" s="217" t="s">
        <v>1</v>
      </c>
      <c r="G3" s="172"/>
      <c r="H3" s="461" t="s">
        <v>158</v>
      </c>
    </row>
    <row r="4" spans="1:8" ht="15">
      <c r="A4" s="641" t="s">
        <v>2</v>
      </c>
      <c r="B4" s="638"/>
      <c r="C4" s="638"/>
      <c r="D4" s="638"/>
      <c r="E4" s="504" t="s">
        <v>864</v>
      </c>
      <c r="F4" s="643" t="s">
        <v>3</v>
      </c>
      <c r="G4" s="644"/>
      <c r="H4" s="461" t="s">
        <v>158</v>
      </c>
    </row>
    <row r="5" spans="1:8" ht="15">
      <c r="A5" s="641" t="s">
        <v>4</v>
      </c>
      <c r="B5" s="642"/>
      <c r="C5" s="642"/>
      <c r="D5" s="642"/>
      <c r="E5" s="505">
        <v>42551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>
        <v>353</v>
      </c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-97</v>
      </c>
      <c r="H27" s="154">
        <f>SUM(H28:H30)</f>
        <v>-9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58</v>
      </c>
      <c r="H28" s="152">
        <v>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-155</v>
      </c>
      <c r="H29" s="316">
        <v>-67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-35</v>
      </c>
      <c r="H32" s="316">
        <v>-88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-132</v>
      </c>
      <c r="H33" s="154">
        <f>H27+H31+H32</f>
        <v>-97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544</v>
      </c>
      <c r="H36" s="154">
        <f>H25+H17+H33</f>
        <v>579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f>294+54</f>
        <v>348</v>
      </c>
      <c r="D44" s="151">
        <v>327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348</v>
      </c>
      <c r="D45" s="155">
        <f>D34+D39+D44</f>
        <v>327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348</v>
      </c>
      <c r="D55" s="155">
        <f>D19+D20+D21+D27+D32+D45+D51+D53+D54</f>
        <v>327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7</v>
      </c>
      <c r="H61" s="154">
        <f>SUM(H62:H68)</f>
        <v>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3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4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1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175</v>
      </c>
      <c r="D71" s="151">
        <v>175</v>
      </c>
      <c r="E71" s="253" t="s">
        <v>45</v>
      </c>
      <c r="F71" s="273" t="s">
        <v>223</v>
      </c>
      <c r="G71" s="161">
        <f>G59+G60+G61+G69+G70</f>
        <v>7</v>
      </c>
      <c r="H71" s="161">
        <f>H59+H60+H61+H69+H70</f>
        <v>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183</v>
      </c>
      <c r="D75" s="155">
        <f>SUM(D67:D74)</f>
        <v>176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</v>
      </c>
      <c r="H79" s="162">
        <f>H71+H74+H75+H76</f>
        <v>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14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</v>
      </c>
      <c r="D88" s="151">
        <v>73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20</v>
      </c>
      <c r="D91" s="155">
        <f>SUM(D87:D90)</f>
        <v>82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203</v>
      </c>
      <c r="D93" s="155">
        <f>D64+D75+D84+D91+D92</f>
        <v>258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551</v>
      </c>
      <c r="D94" s="164">
        <f>D93+D55</f>
        <v>585</v>
      </c>
      <c r="E94" s="449" t="s">
        <v>269</v>
      </c>
      <c r="F94" s="289" t="s">
        <v>270</v>
      </c>
      <c r="G94" s="165">
        <f>G36+G39+G55+G79</f>
        <v>551</v>
      </c>
      <c r="H94" s="165">
        <f>H36+H39+H55+H79</f>
        <v>585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635" t="s">
        <v>935</v>
      </c>
      <c r="B98" s="432"/>
      <c r="C98" s="645" t="s">
        <v>272</v>
      </c>
      <c r="D98" s="645"/>
      <c r="E98" s="64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5" t="s">
        <v>856</v>
      </c>
      <c r="D100" s="637"/>
      <c r="E100" s="63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4">
      <selection activeCell="E135" sqref="E13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77" t="s">
        <v>609</v>
      </c>
      <c r="B1" s="677"/>
      <c r="C1" s="677"/>
      <c r="D1" s="677"/>
      <c r="E1" s="67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80" t="str">
        <f>'справка №1-БАЛАНС'!E3</f>
        <v>"ЛЕВ ИНВЕСТ" АДСИЦ</v>
      </c>
      <c r="C3" s="681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8">
        <f>'справка №1-БАЛАНС'!E5</f>
        <v>42551</v>
      </c>
      <c r="C4" s="67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175</v>
      </c>
      <c r="D32" s="108"/>
      <c r="E32" s="120">
        <f t="shared" si="0"/>
        <v>175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183</v>
      </c>
      <c r="D43" s="104">
        <f>D24+D28+D29+D31+D30+D32+D33+D38</f>
        <v>8</v>
      </c>
      <c r="E43" s="118">
        <f>E24+E28+E29+E31+E30+E32+E33+E38</f>
        <v>175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183</v>
      </c>
      <c r="D44" s="103">
        <f>D43+D21+D19+D9</f>
        <v>8</v>
      </c>
      <c r="E44" s="118">
        <f>E43+E21+E19+E9</f>
        <v>175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</v>
      </c>
      <c r="D85" s="104">
        <f>SUM(D86:D90)+D94</f>
        <v>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</v>
      </c>
      <c r="D96" s="104">
        <f>D85+D80+D75+D71+D95</f>
        <v>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</v>
      </c>
      <c r="D97" s="104">
        <f>D96+D68+D66</f>
        <v>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6" t="s">
        <v>780</v>
      </c>
      <c r="B107" s="676"/>
      <c r="C107" s="676"/>
      <c r="D107" s="676"/>
      <c r="E107" s="676"/>
      <c r="F107" s="67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5" t="s">
        <v>935</v>
      </c>
      <c r="B109" s="675"/>
      <c r="C109" s="675" t="s">
        <v>381</v>
      </c>
      <c r="D109" s="675"/>
      <c r="E109" s="675"/>
      <c r="F109" s="67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4" t="s">
        <v>781</v>
      </c>
      <c r="D111" s="674"/>
      <c r="E111" s="674"/>
      <c r="F111" s="67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G48" sqref="G4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2" t="str">
        <f>'справка №1-БАЛАНС'!E3</f>
        <v>"ЛЕВ ИНВЕСТ" АДСИЦ</v>
      </c>
      <c r="C4" s="682"/>
      <c r="D4" s="682"/>
      <c r="E4" s="682"/>
      <c r="F4" s="682"/>
      <c r="G4" s="688" t="s">
        <v>1</v>
      </c>
      <c r="H4" s="688"/>
      <c r="I4" s="500" t="str">
        <f>'справка №1-БАЛАНС'!H3</f>
        <v> </v>
      </c>
    </row>
    <row r="5" spans="1:9" ht="15">
      <c r="A5" s="501" t="s">
        <v>4</v>
      </c>
      <c r="B5" s="683">
        <f>'справка №1-БАЛАНС'!E5</f>
        <v>42551</v>
      </c>
      <c r="C5" s="683"/>
      <c r="D5" s="683"/>
      <c r="E5" s="683"/>
      <c r="F5" s="683"/>
      <c r="G5" s="686" t="s">
        <v>3</v>
      </c>
      <c r="H5" s="68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935</v>
      </c>
      <c r="B30" s="685"/>
      <c r="C30" s="685"/>
      <c r="D30" s="459" t="s">
        <v>819</v>
      </c>
      <c r="E30" s="684"/>
      <c r="F30" s="684"/>
      <c r="G30" s="684"/>
      <c r="H30" s="420" t="s">
        <v>781</v>
      </c>
      <c r="I30" s="684"/>
      <c r="J30" s="68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3">
      <selection activeCell="E165" sqref="E16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9" t="str">
        <f>'справка №1-БАЛАНС'!E3</f>
        <v>"ЛЕВ ИНВЕСТ" АДСИЦ</v>
      </c>
      <c r="C5" s="689"/>
      <c r="D5" s="689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90">
        <f>'справка №1-БАЛАНС'!E5</f>
        <v>42551</v>
      </c>
      <c r="C6" s="69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939</v>
      </c>
      <c r="B151" s="453"/>
      <c r="C151" s="691" t="s">
        <v>849</v>
      </c>
      <c r="D151" s="691"/>
      <c r="E151" s="691"/>
      <c r="F151" s="69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91" t="s">
        <v>857</v>
      </c>
      <c r="D153" s="691"/>
      <c r="E153" s="691"/>
      <c r="F153" s="69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J51:J51"/>
  <sheetViews>
    <sheetView zoomScalePageLayoutView="0" workbookViewId="0" topLeftCell="A28">
      <selection activeCell="H40" sqref="H40"/>
    </sheetView>
  </sheetViews>
  <sheetFormatPr defaultColWidth="9.00390625" defaultRowHeight="12.75"/>
  <sheetData>
    <row r="51" ht="12.75">
      <c r="J51" s="63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D48" sqref="D48:H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46" t="str">
        <f>'справка №1-БАЛАНС'!E3</f>
        <v>"ЛЕВ ИНВЕСТ" АДСИЦ</v>
      </c>
      <c r="C2" s="646"/>
      <c r="D2" s="646"/>
      <c r="E2" s="646"/>
      <c r="F2" s="648" t="s">
        <v>1</v>
      </c>
      <c r="G2" s="648"/>
      <c r="H2" s="526" t="str">
        <f>'справка №1-БАЛАНС'!H3</f>
        <v> </v>
      </c>
    </row>
    <row r="3" spans="1:8" ht="15">
      <c r="A3" s="467" t="s">
        <v>274</v>
      </c>
      <c r="B3" s="646" t="str">
        <f>'справка №1-БАЛАНС'!E4</f>
        <v>неконсолидиран</v>
      </c>
      <c r="C3" s="646"/>
      <c r="D3" s="646"/>
      <c r="E3" s="64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47">
        <f>'справка №1-БАЛАНС'!E5</f>
        <v>42551</v>
      </c>
      <c r="C4" s="647"/>
      <c r="D4" s="64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</v>
      </c>
      <c r="D10" s="46">
        <v>15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28</v>
      </c>
      <c r="D12" s="46">
        <v>25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4</v>
      </c>
      <c r="D13" s="46">
        <v>4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40</v>
      </c>
      <c r="D19" s="49">
        <f>SUM(D9:D15)+D16</f>
        <v>46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>
        <v>5</v>
      </c>
      <c r="H23" s="46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5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40</v>
      </c>
      <c r="D28" s="50">
        <f>D26+D19</f>
        <v>46</v>
      </c>
      <c r="E28" s="127" t="s">
        <v>338</v>
      </c>
      <c r="F28" s="554" t="s">
        <v>339</v>
      </c>
      <c r="G28" s="548">
        <f>G13+G15+G24</f>
        <v>5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35</v>
      </c>
      <c r="H30" s="53">
        <f>IF((D28-H28)&gt;0,D28-H28,0)</f>
        <v>46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40</v>
      </c>
      <c r="D33" s="49">
        <f>D28-D31+D32</f>
        <v>46</v>
      </c>
      <c r="E33" s="127" t="s">
        <v>352</v>
      </c>
      <c r="F33" s="554" t="s">
        <v>353</v>
      </c>
      <c r="G33" s="53">
        <f>G32-G31+G28</f>
        <v>5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35</v>
      </c>
      <c r="H34" s="548">
        <f>IF((D33-H33)&gt;0,D33-H33,0)</f>
        <v>46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35</v>
      </c>
      <c r="H39" s="559">
        <f>IF(H34&gt;0,IF(D35+H34&lt;0,0,D35+H34),IF(D34-D35&lt;0,D35-D34,0))</f>
        <v>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35</v>
      </c>
      <c r="H41" s="52">
        <f>IF(D39=0,IF(H39-H40&gt;0,H39-H40+D40,0),IF(D39-D40&lt;0,D40-D39+H40,0))</f>
        <v>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40</v>
      </c>
      <c r="D42" s="53">
        <f>D33+D35+D39</f>
        <v>46</v>
      </c>
      <c r="E42" s="128" t="s">
        <v>379</v>
      </c>
      <c r="F42" s="129" t="s">
        <v>380</v>
      </c>
      <c r="G42" s="53">
        <f>G39+G33</f>
        <v>40</v>
      </c>
      <c r="H42" s="53">
        <f>H39+H33</f>
        <v>46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9" t="s">
        <v>862</v>
      </c>
      <c r="B45" s="649"/>
      <c r="C45" s="649"/>
      <c r="D45" s="649"/>
      <c r="E45" s="64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940</v>
      </c>
      <c r="C48" s="427" t="s">
        <v>381</v>
      </c>
      <c r="D48" s="639"/>
      <c r="E48" s="639"/>
      <c r="F48" s="639"/>
      <c r="G48" s="639"/>
      <c r="H48" s="63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40"/>
      <c r="E50" s="640"/>
      <c r="F50" s="640"/>
      <c r="G50" s="640"/>
      <c r="H50" s="64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9">
      <selection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>
        <f>'справка №1-БАЛАНС'!E5</f>
        <v>42551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-6</v>
      </c>
      <c r="D11" s="54">
        <v>-35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-32</v>
      </c>
      <c r="D13" s="54">
        <v>-54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-57+33</f>
        <v>-24</v>
      </c>
      <c r="D19" s="54">
        <v>-33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-62</v>
      </c>
      <c r="D20" s="55">
        <f>SUM(D10:D19)</f>
        <v>-126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-62</v>
      </c>
      <c r="D43" s="55">
        <f>D42+D32+D20</f>
        <v>-126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82</v>
      </c>
      <c r="D44" s="132">
        <v>208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</v>
      </c>
      <c r="D45" s="55">
        <f>D44+D43</f>
        <v>82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936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50"/>
      <c r="D50" s="650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50"/>
      <c r="D52" s="65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D48" sqref="D4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51" t="s">
        <v>459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3" t="str">
        <f>'справка №1-БАЛАНС'!E3</f>
        <v>"ЛЕВ ИНВЕСТ" АДСИЦ</v>
      </c>
      <c r="C3" s="653"/>
      <c r="D3" s="653"/>
      <c r="E3" s="653"/>
      <c r="F3" s="653"/>
      <c r="G3" s="653"/>
      <c r="H3" s="653"/>
      <c r="I3" s="653"/>
      <c r="J3" s="476"/>
      <c r="K3" s="655" t="s">
        <v>1</v>
      </c>
      <c r="L3" s="655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3" t="str">
        <f>'справка №1-БАЛАНС'!E4</f>
        <v>неконсолидиран</v>
      </c>
      <c r="C4" s="653"/>
      <c r="D4" s="653"/>
      <c r="E4" s="653"/>
      <c r="F4" s="653"/>
      <c r="G4" s="653"/>
      <c r="H4" s="653"/>
      <c r="I4" s="653"/>
      <c r="J4" s="136"/>
      <c r="K4" s="656" t="s">
        <v>3</v>
      </c>
      <c r="L4" s="65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7">
        <f>'справка №1-БАЛАНС'!E5</f>
        <v>42551</v>
      </c>
      <c r="C5" s="657"/>
      <c r="D5" s="657"/>
      <c r="E5" s="65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58</v>
      </c>
      <c r="J11" s="58">
        <f>'справка №1-БАЛАНС'!H29+'справка №1-БАЛАНС'!H32</f>
        <v>-155</v>
      </c>
      <c r="K11" s="60"/>
      <c r="L11" s="344">
        <f>SUM(C11:K11)</f>
        <v>579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58</v>
      </c>
      <c r="J15" s="61">
        <f t="shared" si="2"/>
        <v>-155</v>
      </c>
      <c r="K15" s="61">
        <f t="shared" si="2"/>
        <v>0</v>
      </c>
      <c r="L15" s="344">
        <f t="shared" si="1"/>
        <v>579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-35</v>
      </c>
      <c r="K16" s="60"/>
      <c r="L16" s="344">
        <f t="shared" si="1"/>
        <v>-35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>
        <v>2</v>
      </c>
      <c r="J28" s="60">
        <v>-2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60</v>
      </c>
      <c r="J29" s="59">
        <f t="shared" si="6"/>
        <v>-192</v>
      </c>
      <c r="K29" s="59">
        <f t="shared" si="6"/>
        <v>0</v>
      </c>
      <c r="L29" s="344">
        <f t="shared" si="1"/>
        <v>544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60</v>
      </c>
      <c r="J32" s="59">
        <f t="shared" si="7"/>
        <v>-192</v>
      </c>
      <c r="K32" s="59">
        <f t="shared" si="7"/>
        <v>0</v>
      </c>
      <c r="L32" s="344">
        <f t="shared" si="1"/>
        <v>544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4" t="s">
        <v>863</v>
      </c>
      <c r="B35" s="654"/>
      <c r="C35" s="654"/>
      <c r="D35" s="654"/>
      <c r="E35" s="654"/>
      <c r="F35" s="654"/>
      <c r="G35" s="654"/>
      <c r="H35" s="654"/>
      <c r="I35" s="654"/>
      <c r="J35" s="65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938</v>
      </c>
      <c r="B38" s="19"/>
      <c r="C38" s="15"/>
      <c r="D38" s="652" t="s">
        <v>521</v>
      </c>
      <c r="E38" s="652"/>
      <c r="F38" s="652"/>
      <c r="G38" s="652"/>
      <c r="H38" s="652"/>
      <c r="I38" s="652"/>
      <c r="J38" s="15" t="s">
        <v>858</v>
      </c>
      <c r="K38" s="15"/>
      <c r="L38" s="652"/>
      <c r="M38" s="65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25.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37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13.5">
      <c r="A9" s="616" t="s">
        <v>874</v>
      </c>
      <c r="B9" s="613">
        <v>3</v>
      </c>
      <c r="C9" s="613"/>
    </row>
    <row r="10" spans="1:3" ht="13.5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13.5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13.5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22">
      <selection activeCell="E60" sqref="E6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70" t="s">
        <v>383</v>
      </c>
      <c r="B2" s="671"/>
      <c r="C2" s="672" t="str">
        <f>'справка №1-БАЛАНС'!E3</f>
        <v>"ЛЕВ ИНВЕСТ" АДСИЦ</v>
      </c>
      <c r="D2" s="672"/>
      <c r="E2" s="672"/>
      <c r="F2" s="672"/>
      <c r="G2" s="672"/>
      <c r="H2" s="672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70" t="s">
        <v>4</v>
      </c>
      <c r="B3" s="671"/>
      <c r="C3" s="673">
        <f>'справка №1-БАЛАНС'!E5</f>
        <v>42551</v>
      </c>
      <c r="D3" s="673"/>
      <c r="E3" s="673"/>
      <c r="F3" s="485"/>
      <c r="G3" s="485"/>
      <c r="H3" s="485"/>
      <c r="I3" s="485"/>
      <c r="J3" s="485"/>
      <c r="K3" s="485"/>
      <c r="L3" s="485"/>
      <c r="M3" s="663" t="s">
        <v>3</v>
      </c>
      <c r="N3" s="66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64" t="s">
        <v>463</v>
      </c>
      <c r="B5" s="665"/>
      <c r="C5" s="66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6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61" t="s">
        <v>529</v>
      </c>
      <c r="R5" s="661" t="s">
        <v>530</v>
      </c>
    </row>
    <row r="6" spans="1:18" s="100" customFormat="1" ht="48">
      <c r="A6" s="666"/>
      <c r="B6" s="667"/>
      <c r="C6" s="66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6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62"/>
      <c r="R6" s="66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937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58"/>
      <c r="L44" s="658"/>
      <c r="M44" s="658"/>
      <c r="N44" s="658"/>
      <c r="O44" s="659" t="s">
        <v>781</v>
      </c>
      <c r="P44" s="660"/>
      <c r="Q44" s="660"/>
      <c r="R44" s="66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Sofia</cp:lastModifiedBy>
  <cp:lastPrinted>2016-07-20T10:15:35Z</cp:lastPrinted>
  <dcterms:created xsi:type="dcterms:W3CDTF">2000-06-29T12:02:40Z</dcterms:created>
  <dcterms:modified xsi:type="dcterms:W3CDTF">2016-07-20T12:46:55Z</dcterms:modified>
  <cp:category/>
  <cp:version/>
  <cp:contentType/>
  <cp:contentStatus/>
</cp:coreProperties>
</file>