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<sst xmlns="http://schemas.openxmlformats.org/spreadsheetml/2006/main" count="1061" uniqueCount="874">
  <si>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</si>
  <si>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</si>
  <si>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</si>
  <si>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</si>
  <si>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</si>
  <si>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</si>
  <si>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</si>
  <si>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</si>
  <si>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</si>
  <si>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</si>
  <si>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</si>
  <si>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</si>
  <si>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</si>
  <si>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</si>
  <si>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</si>
  <si>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</si>
  <si>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</si>
  <si>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</si>
  <si>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</si>
  <si>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</si>
  <si>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</si>
  <si>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</si>
  <si>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</si>
  <si>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</si>
  <si>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</si>
  <si>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</si>
  <si>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</si>
  <si>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</si>
  <si>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</si>
  <si>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</si>
  <si>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</si>
  <si>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</si>
  <si>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</si>
  <si>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</si>
  <si>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</si>
  <si>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</si>
  <si>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</si>
  <si>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</si>
  <si>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</si>
  <si>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</si>
  <si>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</si>
  <si>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</si>
  <si>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</si>
  <si>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</si>
  <si>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</si>
  <si>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</si>
  <si>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</si>
  <si>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</si>
  <si>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</si>
  <si>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</si>
  <si>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</si>
  <si>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</si>
  <si>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</si>
  <si>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</si>
  <si>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</si>
  <si>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</si>
  <si>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</si>
  <si>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</si>
  <si>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</si>
  <si>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</si>
  <si>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</si>
  <si>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</si>
  <si>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</si>
  <si>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</si>
  <si>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</si>
  <si>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</si>
  <si>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</si>
  <si>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</si>
  <si>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</si>
  <si>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</si>
  <si>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</si>
  <si>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</si>
  <si>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</si>
  <si>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</si>
  <si>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</si>
  <si>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</si>
  <si>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</si>
  <si>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</si>
  <si>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</si>
  <si>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</si>
  <si>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</si>
  <si>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</si>
  <si>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</si>
  <si>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</si>
  <si>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</si>
  <si>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</si>
  <si>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</si>
  <si>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</si>
  <si>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</si>
  <si>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</si>
  <si>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</si>
  <si>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</si>
  <si>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</si>
  <si>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</si>
  <si>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</si>
  <si>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</si>
  <si>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</si>
  <si>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</si>
  <si>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</si>
  <si>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</si>
  <si>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</si>
  <si>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</si>
  <si>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</si>
  <si>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</si>
  <si>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</si>
  <si>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</si>
  <si>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</si>
  <si>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</si>
  <si>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</si>
  <si>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</si>
  <si>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</si>
  <si>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</si>
  <si>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</si>
  <si>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</si>
  <si>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</si>
  <si>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</si>
  <si>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</si>
  <si>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</si>
  <si>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</si>
  <si>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</si>
  <si>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</si>
  <si>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</si>
  <si>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</si>
  <si>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</si>
  <si>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</si>
  <si>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</si>
  <si>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</si>
  <si>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</si>
  <si>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</si>
  <si>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</si>
  <si>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</si>
  <si>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</si>
  <si>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</si>
  <si>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</si>
  <si>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</si>
  <si>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</si>
  <si>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</si>
  <si>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</si>
  <si>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</si>
  <si>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</si>
  <si>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</si>
  <si>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</si>
  <si>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</si>
  <si>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</si>
  <si>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</si>
  <si>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</si>
  <si>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</si>
  <si>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</si>
  <si>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</si>
  <si>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</si>
  <si>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</si>
  <si>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</si>
  <si>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</si>
  <si>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</si>
  <si>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</si>
  <si>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</si>
  <si>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</si>
  <si>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</si>
  <si>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</si>
  <si>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</si>
  <si>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</si>
  <si>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</si>
  <si>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</si>
  <si>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</si>
  <si>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</si>
  <si>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</si>
  <si>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</si>
  <si>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</si>
  <si>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</si>
  <si>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</si>
  <si>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</si>
  <si>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</si>
  <si>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</si>
  <si>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</si>
  <si>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</si>
  <si>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</si>
  <si>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</si>
  <si>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</si>
  <si>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</si>
  <si>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</si>
  <si>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</si>
  <si>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</si>
  <si>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</si>
  <si>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</si>
  <si>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</si>
  <si>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</si>
  <si>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</si>
  <si>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</si>
  <si>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</si>
  <si>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</si>
  <si>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</si>
  <si>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</si>
  <si>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</si>
  <si>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</si>
  <si>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</si>
  <si>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</si>
  <si>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</si>
  <si>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</si>
  <si>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</si>
  <si>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</si>
  <si>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</si>
  <si>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</si>
  <si>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</si>
  <si>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</si>
  <si>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</si>
  <si>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</si>
  <si>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</si>
  <si>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</si>
  <si>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</si>
  <si>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</si>
  <si>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</si>
  <si>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</si>
  <si>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</si>
  <si>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</si>
  <si>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</si>
  <si>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</si>
  <si>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</si>
  <si>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</si>
  <si>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</si>
  <si>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</si>
  <si>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</si>
  <si>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</si>
  <si>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</si>
  <si>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</si>
  <si>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</si>
  <si>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</si>
  <si>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</si>
  <si>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</si>
  <si>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</si>
  <si>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</si>
  <si>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</si>
  <si>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</si>
  <si>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</si>
  <si>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</si>
  <si>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</si>
  <si>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</si>
  <si>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</si>
  <si>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</si>
  <si>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</si>
  <si>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</si>
  <si>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</si>
  <si>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</si>
  <si>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</si>
  <si>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</si>
  <si>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</si>
  <si>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</si>
  <si>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</si>
  <si>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</si>
  <si>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</si>
  <si>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</si>
  <si>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</si>
  <si>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</si>
  <si>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</si>
  <si>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</si>
  <si>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</si>
  <si>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</si>
  <si>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</si>
  <si>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</si>
  <si>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</si>
  <si>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</si>
  <si>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</si>
  <si>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</si>
  <si>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</si>
  <si>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</si>
  <si>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</si>
  <si>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</si>
  <si>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</si>
  <si>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</si>
  <si>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</si>
  <si>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</si>
  <si>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</si>
  <si>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</si>
  <si>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</si>
  <si>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</si>
  <si>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</si>
  <si>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</si>
  <si>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</si>
  <si>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</si>
  <si>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</si>
  <si>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</si>
  <si>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</si>
  <si>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</si>
  <si>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</si>
  <si>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</si>
  <si>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</si>
  <si>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</si>
  <si>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</si>
  <si>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</si>
  <si>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</si>
  <si>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</si>
  <si>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</si>
  <si>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</si>
  <si>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</si>
  <si>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</si>
  <si>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</si>
  <si>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</si>
  <si>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</si>
  <si>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</si>
  <si>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</si>
  <si>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</si>
  <si>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</si>
  <si>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</si>
  <si>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</si>
  <si>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</si>
  <si>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</si>
  <si>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</si>
  <si>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</si>
  <si>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</si>
  <si>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</si>
  <si>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</si>
  <si>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</si>
  <si>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</si>
  <si>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</si>
  <si>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</si>
  <si>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</si>
  <si>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</si>
  <si>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</si>
  <si>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</si>
  <si>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</si>
  <si>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</si>
  <si>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</si>
  <si>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</si>
  <si>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</si>
  <si>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</si>
  <si>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</si>
  <si>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</si>
  <si>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</si>
  <si>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</si>
  <si>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</si>
  <si>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</si>
  <si>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</si>
  <si>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</si>
  <si>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</si>
  <si>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</si>
  <si>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</si>
  <si>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</si>
  <si>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</si>
  <si>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</si>
  <si>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</si>
  <si>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</si>
  <si>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</si>
  <si>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</si>
  <si>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</si>
  <si>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</si>
  <si>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</si>
  <si>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</si>
  <si>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</si>
  <si>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</si>
  <si>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</si>
  <si>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</si>
  <si>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</si>
  <si>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</si>
  <si>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</si>
  <si>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</si>
  <si>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</si>
  <si>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</si>
  <si>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</si>
  <si>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</si>
  <si>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</si>
  <si>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</si>
  <si>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</si>
  <si>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</si>
  <si>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</si>
  <si>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</si>
  <si>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</si>
  <si>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</si>
  <si>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</si>
  <si>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</si>
  <si>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</si>
  <si>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</si>
  <si>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</si>
  <si>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</si>
  <si>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</si>
  <si>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</si>
  <si>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</si>
  <si>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</si>
  <si>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</si>
  <si>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</si>
  <si>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</si>
  <si>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</si>
  <si>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</si>
  <si>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</si>
  <si>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</si>
  <si>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</si>
  <si>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</si>
  <si>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</si>
  <si>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</si>
  <si>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</si>
  <si>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</si>
  <si>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</si>
  <si>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</si>
  <si>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</si>
  <si>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</si>
  <si>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</si>
  <si>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</si>
  <si>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</si>
  <si>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</si>
  <si>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</si>
  <si>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</si>
  <si>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</si>
  <si>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</si>
  <si>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</si>
  <si>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</si>
  <si>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</si>
  <si>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</si>
  <si>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</si>
  <si>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</si>
  <si>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</si>
  <si>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</si>
  <si>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</si>
  <si>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</si>
  <si>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</si>
  <si>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</si>
  <si>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</si>
  <si>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</si>
  <si>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</si>
  <si>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</si>
  <si>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</si>
  <si>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</si>
  <si>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</si>
  <si>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</si>
  <si>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</si>
  <si>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</si>
  <si>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</si>
  <si>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</si>
  <si>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</si>
  <si>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</si>
  <si>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</si>
  <si>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</si>
  <si>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</si>
  <si>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</si>
  <si>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</si>
  <si>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</si>
  <si>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</si>
  <si>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</si>
  <si>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</si>
  <si>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</si>
  <si>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</si>
  <si>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</si>
  <si>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</si>
  <si>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</si>
  <si>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</si>
  <si>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</si>
  <si>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</si>
  <si>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</si>
  <si>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</si>
  <si>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</si>
  <si>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</si>
  <si>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</si>
  <si>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</si>
  <si>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</si>
  <si>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</si>
  <si>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</si>
  <si>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</si>
  <si>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</si>
  <si>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</si>
  <si>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</si>
  <si>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</si>
  <si>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</si>
  <si>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</si>
  <si>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</si>
  <si>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</si>
  <si>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</si>
  <si>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</si>
  <si>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</si>
  <si>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</si>
  <si>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</si>
  <si>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</si>
  <si>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</si>
  <si>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</si>
  <si>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</si>
  <si>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</si>
  <si>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</si>
  <si>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</si>
  <si>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</si>
  <si>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</si>
  <si>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</si>
  <si>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</si>
  <si>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</si>
  <si>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</si>
  <si>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</si>
  <si>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</si>
  <si>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</si>
  <si>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</si>
  <si>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</si>
  <si>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</si>
  <si>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</si>
  <si>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</si>
  <si>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</si>
  <si>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</si>
  <si>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</si>
  <si>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</si>
  <si>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</si>
  <si>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</si>
  <si>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</si>
  <si>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</si>
  <si>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</si>
  <si>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</si>
  <si>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</si>
  <si>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</si>
  <si>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</si>
  <si>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</si>
  <si>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</si>
  <si>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</si>
  <si>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</si>
  <si>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</si>
  <si>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</si>
  <si>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</si>
  <si>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</si>
  <si>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</si>
  <si>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</si>
  <si>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</si>
  <si>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</si>
  <si>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</si>
  <si>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</si>
  <si>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</si>
  <si>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</si>
  <si>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</si>
  <si>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</si>
  <si>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</si>
  <si>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</si>
  <si>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</si>
  <si>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</si>
  <si>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</si>
  <si>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</si>
  <si>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</si>
  <si>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</si>
  <si>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</si>
  <si>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</si>
  <si>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</si>
  <si>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</si>
  <si>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</si>
  <si>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</si>
  <si>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</si>
  <si>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</si>
  <si>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</si>
  <si>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</si>
  <si>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</si>
  <si>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</si>
  <si>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</si>
  <si>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</si>
  <si>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</si>
  <si>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</si>
  <si>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</si>
  <si>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</si>
  <si>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</si>
  <si>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</si>
  <si>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</si>
  <si>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</si>
  <si>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</si>
  <si>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</si>
  <si>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</si>
  <si>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</si>
  <si>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</si>
  <si>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</si>
  <si>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</si>
  <si>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</si>
  <si>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</si>
  <si>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</si>
  <si>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</si>
  <si>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</si>
  <si>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</si>
  <si>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</si>
  <si>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</si>
  <si>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</si>
  <si>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</si>
  <si>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</si>
  <si>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</si>
  <si>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</si>
  <si>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</si>
  <si>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</si>
  <si>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</si>
  <si>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</si>
  <si>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</si>
  <si>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</si>
  <si>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</si>
  <si>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</si>
  <si>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</si>
  <si>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</si>
  <si>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</si>
  <si>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</si>
  <si>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</si>
  <si>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</si>
  <si>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</si>
  <si>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</si>
  <si>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</si>
  <si>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</si>
  <si>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</si>
  <si>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</si>
  <si>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</si>
  <si>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</si>
  <si>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</si>
  <si>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</si>
  <si>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</si>
  <si>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</si>
  <si>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</si>
  <si>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</si>
  <si>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</si>
  <si>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</si>
  <si>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</si>
  <si>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</si>
  <si>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</si>
  <si>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</si>
  <si>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</si>
  <si>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</si>
  <si>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</si>
  <si>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</si>
  <si>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</si>
  <si>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</si>
  <si>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</si>
  <si>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</si>
  <si>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</si>
  <si>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</si>
  <si>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</si>
  <si>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</si>
  <si>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</si>
  <si>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</si>
  <si>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</si>
  <si>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</si>
  <si>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</si>
  <si>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</si>
  <si>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</si>
  <si>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</si>
  <si>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</si>
  <si>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</si>
  <si>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</si>
  <si>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</si>
  <si>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</si>
  <si>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</si>
  <si>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</si>
  <si>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</si>
  <si>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</si>
  <si>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</si>
  <si>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</si>
  <si>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</si>
  <si>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</si>
  <si>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</si>
  <si>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</si>
  <si>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</si>
  <si>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</si>
  <si>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</si>
  <si>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</si>
  <si>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</si>
  <si>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</si>
  <si>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</si>
  <si>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</si>
  <si>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</si>
  <si>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</si>
  <si>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</si>
  <si>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</si>
  <si>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</si>
  <si>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</si>
  <si>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</si>
  <si>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</si>
  <si>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</si>
  <si>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</si>
  <si>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</si>
  <si>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</si>
  <si>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</si>
  <si>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</si>
  <si>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</si>
  <si>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</si>
  <si>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</si>
  <si>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</si>
  <si>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</si>
  <si>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</si>
  <si>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</si>
  <si>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</si>
  <si>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</si>
  <si>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</si>
  <si>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</si>
  <si>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</si>
  <si>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</si>
  <si>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</si>
  <si>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</si>
  <si>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</si>
  <si>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</si>
  <si>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</si>
  <si>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</si>
  <si>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</si>
  <si>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</si>
  <si>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</si>
  <si>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</si>
  <si>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</si>
  <si>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</si>
  <si>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</si>
  <si>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</si>
  <si>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</si>
  <si>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</si>
  <si>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</si>
  <si>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</si>
  <si>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</si>
  <si>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</si>
  <si>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</si>
  <si>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</si>
  <si>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</si>
  <si>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</si>
  <si>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</si>
  <si>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</si>
  <si>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</si>
  <si>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</si>
  <si>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</si>
  <si>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</si>
  <si>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</si>
  <si>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</si>
  <si>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</si>
  <si>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</si>
  <si>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</si>
  <si>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</si>
  <si>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</si>
  <si>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</si>
  <si>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</si>
  <si>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</si>
  <si>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</si>
  <si>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</si>
  <si>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</si>
  <si>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</si>
  <si>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</si>
  <si>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</si>
  <si>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</si>
  <si>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</si>
  <si>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</si>
  <si>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</si>
  <si>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</si>
  <si>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</si>
  <si>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</si>
  <si>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</si>
  <si>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</si>
  <si>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</si>
  <si>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</si>
  <si>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</si>
  <si>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</si>
  <si>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</si>
  <si>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</si>
  <si>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</si>
  <si>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</si>
  <si>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</si>
  <si>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</si>
  <si>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</si>
  <si>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</si>
  <si>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</si>
  <si>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</si>
  <si>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</si>
  <si>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</si>
  <si>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</si>
  <si>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</si>
  <si>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</si>
  <si>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</si>
  <si>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</si>
  <si>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</si>
  <si>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</si>
  <si>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</si>
  <si>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</si>
  <si>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</si>
  <si>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</si>
  <si>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</si>
  <si>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</si>
  <si>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</si>
  <si>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</si>
  <si>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</si>
  <si>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</si>
  <si>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</si>
  <si>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</si>
  <si>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</si>
  <si>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</si>
  <si>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</si>
  <si>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</si>
  <si>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</si>
  <si>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</si>
  <si>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</si>
  <si>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</si>
  <si>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</si>
  <si>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</si>
  <si>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</si>
  <si>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</si>
  <si>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</si>
  <si>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</si>
  <si>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</si>
  <si>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</si>
  <si>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</si>
  <si>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</si>
  <si>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</si>
  <si>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</si>
  <si>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</si>
  <si>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</si>
  <si>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</si>
  <si>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</si>
  <si>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</si>
  <si>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</si>
  <si>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</si>
  <si>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</si>
  <si>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</si>
  <si>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</si>
  <si>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</si>
  <si>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</si>
  <si>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</si>
  <si>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</si>
  <si>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</si>
  <si>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</si>
  <si>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</si>
  <si>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</si>
  <si>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</si>
  <si>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</si>
  <si>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</si>
  <si>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</si>
  <si>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</si>
  <si>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</si>
  <si>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</si>
  <si>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</si>
  <si>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</si>
  <si>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</si>
  <si>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</si>
  <si>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</si>
  <si>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</si>
  <si>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</si>
  <si>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</si>
  <si>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</si>
  <si>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</si>
  <si>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</si>
  <si>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</si>
  <si>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</si>
  <si>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</si>
  <si>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</si>
  <si>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</si>
  <si>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</si>
  <si>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</si>
  <si>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</si>
  <si>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</si>
  <si>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</si>
  <si>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</si>
  <si>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</si>
  <si>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</si>
  <si>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</si>
  <si>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</si>
  <si>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</si>
  <si>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</si>
  <si>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</si>
  <si>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</si>
  <si>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</si>
  <si>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</si>
  <si>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</si>
  <si>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</si>
  <si>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</si>
  <si>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</si>
  <si>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</si>
  <si>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</si>
  <si>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</si>
  <si>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</si>
  <si>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</si>
  <si>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</si>
  <si>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</si>
  <si>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</si>
  <si>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</si>
  <si>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</si>
  <si>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</si>
  <si>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</si>
  <si>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</si>
  <si>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</si>
  <si>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</si>
  <si>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</si>
  <si>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</si>
  <si>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</si>
  <si>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</si>
  <si>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</si>
  <si>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</si>
  <si>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</si>
  <si>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</si>
  <si>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</si>
  <si>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</si>
  <si>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01.01.2014-30.09.2014</t>
  </si>
  <si>
    <t>Дата на съставяне: 29.10.2014 г.</t>
  </si>
  <si>
    <t>Дата  на съставяне: 29.10.2014 г.</t>
  </si>
  <si>
    <t>Дата на съставяне: 29.10.2014 т.</t>
  </si>
  <si>
    <t>29.10.2014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</si>
</sst>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859</v>
      </c>
      <c r="F4" s="579" t="s">
        <v>4</v>
      </c>
      <c r="G4" s="580"/>
      <c r="H4" s="461"/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759</v>
      </c>
      <c r="D12" s="151">
        <v>767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303</v>
      </c>
      <c r="D13" s="151">
        <v>343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99</v>
      </c>
      <c r="D14" s="151">
        <v>102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</v>
      </c>
      <c r="D15" s="151">
        <v>13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43</v>
      </c>
      <c r="D17" s="151">
        <v>22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1422</v>
      </c>
      <c r="D19" s="155">
        <f>SUM(D11:D18)</f>
        <v>1461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337</v>
      </c>
      <c r="H20" s="158">
        <v>337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8</v>
      </c>
      <c r="D23" s="151">
        <v>10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835</v>
      </c>
      <c r="H25" s="154">
        <f>H19+H20+H21</f>
        <v>835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</v>
      </c>
      <c r="D27" s="155">
        <f>SUM(D23:D26)</f>
        <v>14</v>
      </c>
      <c r="E27" s="253" t="s">
        <v>83</v>
      </c>
      <c r="F27" s="242" t="s">
        <v>84</v>
      </c>
      <c r="G27" s="154">
        <f>SUM(G28:G30)</f>
        <v>-1933</v>
      </c>
      <c r="H27" s="154">
        <f>SUM(H28:H30)</f>
        <v>-1625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519</v>
      </c>
      <c r="H28" s="152">
        <v>519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-2452</v>
      </c>
      <c r="H29" s="316">
        <v>-2144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-278</v>
      </c>
      <c r="H32" s="316">
        <v>-308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-2211</v>
      </c>
      <c r="H33" s="154">
        <f>H27+H31+H32</f>
        <v>-1933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2024</v>
      </c>
      <c r="H36" s="154">
        <f>H25+H17+H33</f>
        <v>2302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863</f>
        <v>863</v>
      </c>
      <c r="H44" s="152">
        <v>897</v>
      </c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874</v>
      </c>
      <c r="H49" s="154">
        <f>SUM(H43:H48)</f>
        <v>908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72</v>
      </c>
      <c r="D54" s="151">
        <v>72</v>
      </c>
      <c r="E54" s="237" t="s">
        <v>168</v>
      </c>
      <c r="F54" s="245" t="s">
        <v>169</v>
      </c>
      <c r="G54" s="152">
        <v>118</v>
      </c>
      <c r="H54" s="152">
        <v>119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3578</v>
      </c>
      <c r="D55" s="155">
        <f>D19+D20+D21+D27+D32+D45+D51+D53+D54</f>
        <v>3617</v>
      </c>
      <c r="E55" s="237" t="s">
        <v>172</v>
      </c>
      <c r="F55" s="261" t="s">
        <v>173</v>
      </c>
      <c r="G55" s="154">
        <f>G49+G51+G52+G53+G54</f>
        <v>992</v>
      </c>
      <c r="H55" s="154">
        <f>H49+H51+H52+H53+H54</f>
        <v>1027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182</v>
      </c>
      <c r="D58" s="151">
        <v>138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197</v>
      </c>
      <c r="D59" s="151">
        <v>213</v>
      </c>
      <c r="E59" s="251" t="s">
        <v>181</v>
      </c>
      <c r="F59" s="242" t="s">
        <v>182</v>
      </c>
      <c r="G59" s="152">
        <f>126+7</f>
        <v>133</v>
      </c>
      <c r="H59" s="152">
        <v>99</v>
      </c>
      <c r="M59" s="157"/>
    </row>
    <row r="60" spans="1:8" ht="15">
      <c r="A60" s="235" t="s">
        <v>183</v>
      </c>
      <c r="B60" s="241" t="s">
        <v>184</v>
      </c>
      <c r="C60" s="151">
        <v>78</v>
      </c>
      <c r="D60" s="151">
        <v>80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427</v>
      </c>
      <c r="D61" s="151">
        <v>519</v>
      </c>
      <c r="E61" s="243" t="s">
        <v>189</v>
      </c>
      <c r="F61" s="272" t="s">
        <v>190</v>
      </c>
      <c r="G61" s="154">
        <f>SUM(G62:G68)</f>
        <v>1663</v>
      </c>
      <c r="H61" s="154">
        <f>SUM(H62:H68)</f>
        <v>1382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34+307+23+1</f>
        <v>365</v>
      </c>
      <c r="H62" s="152">
        <v>563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140+22</f>
        <v>162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884</v>
      </c>
      <c r="D64" s="155">
        <f>SUM(D58:D63)</f>
        <v>950</v>
      </c>
      <c r="E64" s="237" t="s">
        <v>200</v>
      </c>
      <c r="F64" s="242" t="s">
        <v>201</v>
      </c>
      <c r="G64" s="152">
        <f>494+16+3+5</f>
        <v>518</v>
      </c>
      <c r="H64" s="152">
        <v>474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307</f>
        <v>307</v>
      </c>
      <c r="H65" s="152">
        <v>186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23</v>
      </c>
    </row>
    <row r="67" spans="1:8" ht="15">
      <c r="A67" s="235" t="s">
        <v>207</v>
      </c>
      <c r="B67" s="241" t="s">
        <v>208</v>
      </c>
      <c r="C67" s="151">
        <f>52+203</f>
        <v>255</v>
      </c>
      <c r="D67" s="151">
        <v>53</v>
      </c>
      <c r="E67" s="237" t="s">
        <v>209</v>
      </c>
      <c r="F67" s="242" t="s">
        <v>210</v>
      </c>
      <c r="G67" s="152">
        <f>44+22+12+29</f>
        <v>107</v>
      </c>
      <c r="H67" s="152">
        <v>17</v>
      </c>
    </row>
    <row r="68" spans="1:8" ht="15">
      <c r="A68" s="235" t="s">
        <v>211</v>
      </c>
      <c r="B68" s="241" t="s">
        <v>212</v>
      </c>
      <c r="C68" s="151">
        <f>33+16-4+1-1+2+8</f>
        <v>55</v>
      </c>
      <c r="D68" s="151">
        <v>93</v>
      </c>
      <c r="E68" s="237" t="s">
        <v>213</v>
      </c>
      <c r="F68" s="242" t="s">
        <v>214</v>
      </c>
      <c r="G68" s="152">
        <f>30+89+28+6+21</f>
        <v>174</v>
      </c>
      <c r="H68" s="152">
        <v>119</v>
      </c>
    </row>
    <row r="69" spans="1:8" ht="15">
      <c r="A69" s="235" t="s">
        <v>215</v>
      </c>
      <c r="B69" s="241" t="s">
        <v>216</v>
      </c>
      <c r="C69" s="151">
        <f>30</f>
        <v>30</v>
      </c>
      <c r="D69" s="151">
        <v>62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1796</v>
      </c>
      <c r="H71" s="161">
        <f>H59+H60+H61+H69+H70</f>
        <v>1481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340</v>
      </c>
      <c r="D75" s="155">
        <f>SUM(D67:D74)</f>
        <v>208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1798</v>
      </c>
      <c r="H79" s="162">
        <f>H71+H74+H75+H76</f>
        <v>1483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1236</v>
      </c>
      <c r="D93" s="155">
        <f>D64+D75+D84+D91+D92</f>
        <v>1195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4814</v>
      </c>
      <c r="D94" s="164">
        <f>D93+D55</f>
        <v>4812</v>
      </c>
      <c r="E94" s="449" t="s">
        <v>270</v>
      </c>
      <c r="F94" s="289" t="s">
        <v>271</v>
      </c>
      <c r="G94" s="165">
        <f>G36+G39+G55+G79</f>
        <v>4814</v>
      </c>
      <c r="H94" s="165">
        <f>H36+H39+H55+H79</f>
        <v>4812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87" t="str">
        <f>'справка №1-БАЛАНС'!E5</f>
        <v>01.01.2014-30.09.2014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223</v>
      </c>
      <c r="D9" s="46">
        <v>207</v>
      </c>
      <c r="E9" s="298" t="s">
        <v>284</v>
      </c>
      <c r="F9" s="549" t="s">
        <v>285</v>
      </c>
      <c r="G9" s="550">
        <v>811</v>
      </c>
      <c r="H9" s="550">
        <v>957</v>
      </c>
    </row>
    <row r="10" spans="1:8" ht="12">
      <c r="A10" s="298" t="s">
        <v>286</v>
      </c>
      <c r="B10" s="299" t="s">
        <v>287</v>
      </c>
      <c r="C10" s="46">
        <v>205</v>
      </c>
      <c r="D10" s="46">
        <v>296</v>
      </c>
      <c r="E10" s="298" t="s">
        <v>288</v>
      </c>
      <c r="F10" s="549" t="s">
        <v>289</v>
      </c>
      <c r="G10" s="550">
        <v>6</v>
      </c>
      <c r="H10" s="550">
        <v>13</v>
      </c>
    </row>
    <row r="11" spans="1:8" ht="12">
      <c r="A11" s="298" t="s">
        <v>290</v>
      </c>
      <c r="B11" s="299" t="s">
        <v>291</v>
      </c>
      <c r="C11" s="46">
        <v>70</v>
      </c>
      <c r="D11" s="46">
        <v>82</v>
      </c>
      <c r="E11" s="300" t="s">
        <v>292</v>
      </c>
      <c r="F11" s="549" t="s">
        <v>293</v>
      </c>
      <c r="G11" s="550">
        <v>1</v>
      </c>
      <c r="H11" s="550">
        <v>5</v>
      </c>
    </row>
    <row r="12" spans="1:8" ht="12">
      <c r="A12" s="298" t="s">
        <v>294</v>
      </c>
      <c r="B12" s="299" t="s">
        <v>295</v>
      </c>
      <c r="C12" s="46">
        <v>292</v>
      </c>
      <c r="D12" s="46">
        <v>247</v>
      </c>
      <c r="E12" s="300" t="s">
        <v>78</v>
      </c>
      <c r="F12" s="549" t="s">
        <v>296</v>
      </c>
      <c r="G12" s="550">
        <v>10</v>
      </c>
      <c r="H12" s="550">
        <v>37</v>
      </c>
    </row>
    <row r="13" spans="1:18" ht="12">
      <c r="A13" s="298" t="s">
        <v>297</v>
      </c>
      <c r="B13" s="299" t="s">
        <v>298</v>
      </c>
      <c r="C13" s="46">
        <v>44</v>
      </c>
      <c r="D13" s="46">
        <v>41</v>
      </c>
      <c r="E13" s="301" t="s">
        <v>51</v>
      </c>
      <c r="F13" s="551" t="s">
        <v>299</v>
      </c>
      <c r="G13" s="548">
        <f>SUM(G9:G12)</f>
        <v>828</v>
      </c>
      <c r="H13" s="548">
        <f>SUM(H9:H12)</f>
        <v>1012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27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147</v>
      </c>
      <c r="D15" s="47">
        <v>255</v>
      </c>
      <c r="E15" s="296" t="s">
        <v>304</v>
      </c>
      <c r="F15" s="554" t="s">
        <v>305</v>
      </c>
      <c r="G15" s="550">
        <v>1</v>
      </c>
      <c r="H15" s="550">
        <v>1</v>
      </c>
    </row>
    <row r="16" spans="1:8" ht="12">
      <c r="A16" s="298" t="s">
        <v>306</v>
      </c>
      <c r="B16" s="299" t="s">
        <v>307</v>
      </c>
      <c r="C16" s="47">
        <v>50</v>
      </c>
      <c r="D16" s="47">
        <v>23</v>
      </c>
      <c r="E16" s="298" t="s">
        <v>308</v>
      </c>
      <c r="F16" s="552" t="s">
        <v>309</v>
      </c>
      <c r="G16" s="555">
        <v>1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1040</v>
      </c>
      <c r="D19" s="49">
        <f>SUM(D9:D15)+D16</f>
        <v>1178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64</v>
      </c>
      <c r="D22" s="46">
        <v>65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67</v>
      </c>
      <c r="D26" s="49">
        <f>SUM(D22:D25)</f>
        <v>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1107</v>
      </c>
      <c r="D28" s="50">
        <f>D26+D19</f>
        <v>1245</v>
      </c>
      <c r="E28" s="127" t="s">
        <v>338</v>
      </c>
      <c r="F28" s="554" t="s">
        <v>339</v>
      </c>
      <c r="G28" s="548">
        <f>G13+G15+G24</f>
        <v>829</v>
      </c>
      <c r="H28" s="548">
        <f>H13+H15+H24</f>
        <v>1013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278</v>
      </c>
      <c r="H30" s="53">
        <f>IF((D28-H28)&gt;0,D28-H28,0)</f>
        <v>232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1107</v>
      </c>
      <c r="D33" s="49">
        <f>D28-D31+D32</f>
        <v>1245</v>
      </c>
      <c r="E33" s="127" t="s">
        <v>352</v>
      </c>
      <c r="F33" s="554" t="s">
        <v>353</v>
      </c>
      <c r="G33" s="53">
        <f>G32-G31+G28</f>
        <v>829</v>
      </c>
      <c r="H33" s="53">
        <f>H32-H31+H28</f>
        <v>1013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278</v>
      </c>
      <c r="H34" s="548">
        <f>IF((D33-H33)&gt;0,D33-H33,0)</f>
        <v>232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278</v>
      </c>
      <c r="H39" s="559">
        <f>IF(H34&gt;0,IF(D35+H34&lt;0,0,D35+H34),IF(D34-D35&lt;0,D35-D34,0))</f>
        <v>232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278</v>
      </c>
      <c r="H41" s="52">
        <f>IF(D39=0,IF(H39-H40&gt;0,H39-H40+D40,0),IF(D39-D40&lt;0,D40-D39+H40,0))</f>
        <v>232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1107</v>
      </c>
      <c r="D42" s="53">
        <f>D33+D35+D39</f>
        <v>1245</v>
      </c>
      <c r="E42" s="128" t="s">
        <v>379</v>
      </c>
      <c r="F42" s="129" t="s">
        <v>380</v>
      </c>
      <c r="G42" s="53">
        <f>G39+G33</f>
        <v>1107</v>
      </c>
      <c r="H42" s="53">
        <f>H39+H33</f>
        <v>1245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873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1527</v>
      </c>
      <c r="D10" s="54">
        <v>1310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-1097</v>
      </c>
      <c r="D11" s="54">
        <v>-955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-245</v>
      </c>
      <c r="D13" s="54">
        <v>-288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-77</v>
      </c>
      <c r="D17" s="54">
        <v>-49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-13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57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</v>
      </c>
      <c r="D32" s="55">
        <f>SUM(D22:D31)</f>
        <v>-4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-96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-74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-26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35</v>
      </c>
      <c r="D44" s="132">
        <v>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</v>
      </c>
      <c r="D45" s="55">
        <f>D44+D43</f>
        <v>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</v>
      </c>
      <c r="D46" s="56">
        <v>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01.01.2014-30.09.2014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337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519</v>
      </c>
      <c r="J11" s="58">
        <f>'справка №1-БАЛАНС'!H29+'справка №1-БАЛАНС'!H32</f>
        <v>-2452</v>
      </c>
      <c r="K11" s="60"/>
      <c r="L11" s="344">
        <f>SUM(C11:K11)</f>
        <v>2302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337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519</v>
      </c>
      <c r="J15" s="61">
        <f t="shared" si="2"/>
        <v>-2452</v>
      </c>
      <c r="K15" s="61">
        <f t="shared" si="2"/>
        <v>0</v>
      </c>
      <c r="L15" s="344">
        <f t="shared" si="1"/>
        <v>2302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-278</v>
      </c>
      <c r="K16" s="60"/>
      <c r="L16" s="344">
        <f t="shared" si="1"/>
        <v>-278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337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519</v>
      </c>
      <c r="J29" s="59">
        <f t="shared" si="6"/>
        <v>-2730</v>
      </c>
      <c r="K29" s="59">
        <f t="shared" si="6"/>
        <v>0</v>
      </c>
      <c r="L29" s="344">
        <f t="shared" si="1"/>
        <v>2024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337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519</v>
      </c>
      <c r="J32" s="59">
        <f t="shared" si="7"/>
        <v>-2730</v>
      </c>
      <c r="K32" s="59">
        <f t="shared" si="7"/>
        <v>0</v>
      </c>
      <c r="L32" s="344">
        <f t="shared" si="1"/>
        <v>2024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01.01.2014-30.09.2014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89</v>
      </c>
      <c r="L10" s="65">
        <v>8</v>
      </c>
      <c r="M10" s="65"/>
      <c r="N10" s="74">
        <f aca="true" t="shared" si="4" ref="N10:N39">K10+L10-M10</f>
        <v>97</v>
      </c>
      <c r="O10" s="65"/>
      <c r="P10" s="65"/>
      <c r="Q10" s="74">
        <f t="shared" si="0"/>
        <v>97</v>
      </c>
      <c r="R10" s="74">
        <f t="shared" si="1"/>
        <v>759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1015</v>
      </c>
      <c r="E11" s="189">
        <v>5</v>
      </c>
      <c r="F11" s="189">
        <v>2</v>
      </c>
      <c r="G11" s="74">
        <f t="shared" si="2"/>
        <v>1018</v>
      </c>
      <c r="H11" s="65"/>
      <c r="I11" s="65"/>
      <c r="J11" s="74">
        <f t="shared" si="3"/>
        <v>1018</v>
      </c>
      <c r="K11" s="65">
        <v>672</v>
      </c>
      <c r="L11" s="65">
        <v>45</v>
      </c>
      <c r="M11" s="65">
        <v>2</v>
      </c>
      <c r="N11" s="74">
        <f t="shared" si="4"/>
        <v>715</v>
      </c>
      <c r="O11" s="65"/>
      <c r="P11" s="65"/>
      <c r="Q11" s="74">
        <f t="shared" si="0"/>
        <v>715</v>
      </c>
      <c r="R11" s="74">
        <f t="shared" si="1"/>
        <v>303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32</v>
      </c>
      <c r="L12" s="65">
        <v>3</v>
      </c>
      <c r="M12" s="65"/>
      <c r="N12" s="74">
        <f t="shared" si="4"/>
        <v>35</v>
      </c>
      <c r="O12" s="65"/>
      <c r="P12" s="65"/>
      <c r="Q12" s="74">
        <f t="shared" si="0"/>
        <v>35</v>
      </c>
      <c r="R12" s="74">
        <f t="shared" si="1"/>
        <v>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/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256</v>
      </c>
      <c r="L13" s="65">
        <v>4</v>
      </c>
      <c r="M13" s="65"/>
      <c r="N13" s="74">
        <f t="shared" si="4"/>
        <v>260</v>
      </c>
      <c r="O13" s="65"/>
      <c r="P13" s="65"/>
      <c r="Q13" s="74">
        <f t="shared" si="0"/>
        <v>260</v>
      </c>
      <c r="R13" s="74">
        <f t="shared" si="1"/>
        <v>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49</v>
      </c>
      <c r="L14" s="65">
        <v>5</v>
      </c>
      <c r="M14" s="65"/>
      <c r="N14" s="74">
        <f t="shared" si="4"/>
        <v>54</v>
      </c>
      <c r="O14" s="65"/>
      <c r="P14" s="65"/>
      <c r="Q14" s="74">
        <f t="shared" si="0"/>
        <v>54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22</v>
      </c>
      <c r="E15" s="457">
        <v>31</v>
      </c>
      <c r="F15" s="457">
        <v>10</v>
      </c>
      <c r="G15" s="74">
        <f t="shared" si="2"/>
        <v>43</v>
      </c>
      <c r="H15" s="458"/>
      <c r="I15" s="458"/>
      <c r="J15" s="74">
        <f t="shared" si="3"/>
        <v>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2559</v>
      </c>
      <c r="E17" s="194">
        <f>SUM(E9:E16)</f>
        <v>36</v>
      </c>
      <c r="F17" s="194">
        <f>SUM(F9:F16)</f>
        <v>12</v>
      </c>
      <c r="G17" s="74">
        <f t="shared" si="2"/>
        <v>2583</v>
      </c>
      <c r="H17" s="75">
        <f>SUM(H9:H16)</f>
        <v>0</v>
      </c>
      <c r="I17" s="75">
        <f>SUM(I9:I16)</f>
        <v>0</v>
      </c>
      <c r="J17" s="74">
        <f t="shared" si="3"/>
        <v>2583</v>
      </c>
      <c r="K17" s="75">
        <f>SUM(K9:K16)</f>
        <v>1098</v>
      </c>
      <c r="L17" s="75">
        <f>SUM(L9:L16)</f>
        <v>65</v>
      </c>
      <c r="M17" s="75">
        <f>SUM(M9:M16)</f>
        <v>2</v>
      </c>
      <c r="N17" s="74">
        <f t="shared" si="4"/>
        <v>1161</v>
      </c>
      <c r="O17" s="75">
        <f>SUM(O9:O16)</f>
        <v>0</v>
      </c>
      <c r="P17" s="75">
        <f>SUM(P9:P16)</f>
        <v>0</v>
      </c>
      <c r="Q17" s="74">
        <f t="shared" si="5"/>
        <v>1161</v>
      </c>
      <c r="R17" s="74">
        <f t="shared" si="6"/>
        <v>1422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34</v>
      </c>
      <c r="L21" s="65">
        <v>2</v>
      </c>
      <c r="M21" s="65"/>
      <c r="N21" s="74">
        <f t="shared" si="4"/>
        <v>36</v>
      </c>
      <c r="O21" s="65"/>
      <c r="P21" s="65"/>
      <c r="Q21" s="74">
        <f t="shared" si="5"/>
        <v>36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>
        <v>4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11</v>
      </c>
      <c r="L22" s="65">
        <v>3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>
        <v>1</v>
      </c>
      <c r="F24" s="189"/>
      <c r="G24" s="74">
        <f t="shared" si="2"/>
        <v>21</v>
      </c>
      <c r="H24" s="65"/>
      <c r="I24" s="65"/>
      <c r="J24" s="74">
        <f t="shared" si="3"/>
        <v>21</v>
      </c>
      <c r="K24" s="65">
        <v>19</v>
      </c>
      <c r="L24" s="65"/>
      <c r="M24" s="65"/>
      <c r="N24" s="74">
        <f t="shared" si="4"/>
        <v>19</v>
      </c>
      <c r="O24" s="65"/>
      <c r="P24" s="65"/>
      <c r="Q24" s="74">
        <f t="shared" si="5"/>
        <v>19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78</v>
      </c>
      <c r="E25" s="190">
        <f aca="true" t="shared" si="7" ref="E25:P25">SUM(E21:E24)</f>
        <v>5</v>
      </c>
      <c r="F25" s="190">
        <f t="shared" si="7"/>
        <v>0</v>
      </c>
      <c r="G25" s="67">
        <f t="shared" si="2"/>
        <v>83</v>
      </c>
      <c r="H25" s="66">
        <f t="shared" si="7"/>
        <v>0</v>
      </c>
      <c r="I25" s="66">
        <f t="shared" si="7"/>
        <v>0</v>
      </c>
      <c r="J25" s="67">
        <f t="shared" si="3"/>
        <v>83</v>
      </c>
      <c r="K25" s="66">
        <f t="shared" si="7"/>
        <v>64</v>
      </c>
      <c r="L25" s="66">
        <f t="shared" si="7"/>
        <v>5</v>
      </c>
      <c r="M25" s="66">
        <f t="shared" si="7"/>
        <v>0</v>
      </c>
      <c r="N25" s="67">
        <f t="shared" si="4"/>
        <v>69</v>
      </c>
      <c r="O25" s="66">
        <f t="shared" si="7"/>
        <v>0</v>
      </c>
      <c r="P25" s="66">
        <f t="shared" si="7"/>
        <v>0</v>
      </c>
      <c r="Q25" s="67">
        <f t="shared" si="5"/>
        <v>69</v>
      </c>
      <c r="R25" s="67">
        <f t="shared" si="6"/>
        <v>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4707</v>
      </c>
      <c r="E40" s="438">
        <f>E17+E18+E19+E25+E38+E39</f>
        <v>41</v>
      </c>
      <c r="F40" s="438">
        <f aca="true" t="shared" si="13" ref="F40:R40">F17+F18+F19+F25+F38+F39</f>
        <v>12</v>
      </c>
      <c r="G40" s="438">
        <f t="shared" si="13"/>
        <v>4736</v>
      </c>
      <c r="H40" s="438">
        <f t="shared" si="13"/>
        <v>0</v>
      </c>
      <c r="I40" s="438">
        <f t="shared" si="13"/>
        <v>0</v>
      </c>
      <c r="J40" s="438">
        <f t="shared" si="13"/>
        <v>4736</v>
      </c>
      <c r="K40" s="438">
        <f t="shared" si="13"/>
        <v>1162</v>
      </c>
      <c r="L40" s="438">
        <f t="shared" si="13"/>
        <v>70</v>
      </c>
      <c r="M40" s="438">
        <f t="shared" si="13"/>
        <v>2</v>
      </c>
      <c r="N40" s="438">
        <f t="shared" si="13"/>
        <v>1230</v>
      </c>
      <c r="O40" s="438">
        <f t="shared" si="13"/>
        <v>0</v>
      </c>
      <c r="P40" s="438">
        <f t="shared" si="13"/>
        <v>0</v>
      </c>
      <c r="Q40" s="438">
        <f t="shared" si="13"/>
        <v>1230</v>
      </c>
      <c r="R40" s="438">
        <f t="shared" si="13"/>
        <v>3506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13"/>
      <c r="L44" s="613"/>
      <c r="M44" s="613"/>
      <c r="N44" s="613"/>
      <c r="O44" s="602" t="s">
        <v>861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01.01.2014-30.09.2014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72</v>
      </c>
      <c r="D21" s="108">
        <v>72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255</v>
      </c>
      <c r="D24" s="119">
        <f>SUM(D25:D27)</f>
        <v>255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52</v>
      </c>
      <c r="D26" s="108">
        <v>52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203</v>
      </c>
      <c r="D27" s="108">
        <v>203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55</v>
      </c>
      <c r="D28" s="108">
        <v>55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30</v>
      </c>
      <c r="D29" s="108">
        <v>30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340</v>
      </c>
      <c r="D43" s="104">
        <f>D24+D28+D29+D31+D30+D32+D33+D38</f>
        <v>340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412</v>
      </c>
      <c r="D44" s="103">
        <f>D43+D21+D19+D9</f>
        <v>412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863</v>
      </c>
      <c r="D56" s="103">
        <f>D57+D59</f>
        <v>0</v>
      </c>
      <c r="E56" s="119">
        <f t="shared" si="1"/>
        <v>863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863</v>
      </c>
      <c r="D57" s="108"/>
      <c r="E57" s="119">
        <f t="shared" si="1"/>
        <v>863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874</v>
      </c>
      <c r="D66" s="103">
        <f>D52+D56+D61+D62+D63+D64</f>
        <v>0</v>
      </c>
      <c r="E66" s="119">
        <f t="shared" si="1"/>
        <v>874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365</v>
      </c>
      <c r="D71" s="105">
        <f>SUM(D72:D74)</f>
        <v>365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34</v>
      </c>
      <c r="D72" s="108">
        <v>34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331</v>
      </c>
      <c r="D74" s="108">
        <v>331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133</v>
      </c>
      <c r="D75" s="103">
        <f>D76+D78</f>
        <v>133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133</v>
      </c>
      <c r="D76" s="108">
        <v>133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1298</v>
      </c>
      <c r="D85" s="104">
        <f>SUM(D86:D90)+D94</f>
        <v>1298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162</v>
      </c>
      <c r="D86" s="108">
        <v>162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518</v>
      </c>
      <c r="D87" s="108">
        <v>518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307</v>
      </c>
      <c r="D88" s="108">
        <v>307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174</v>
      </c>
      <c r="D90" s="103">
        <f>SUM(D91:D93)</f>
        <v>174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89</v>
      </c>
      <c r="D92" s="108">
        <v>89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85</v>
      </c>
      <c r="D93" s="108">
        <v>85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107</v>
      </c>
      <c r="D94" s="108">
        <v>107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1796</v>
      </c>
      <c r="D96" s="104">
        <f>D85+D80+D75+D71+D95</f>
        <v>1796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2670</v>
      </c>
      <c r="D97" s="104">
        <f>D96+D68+D66</f>
        <v>1796</v>
      </c>
      <c r="E97" s="104">
        <f>E96+E68+E66</f>
        <v>874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01.01.2014-30.09.2014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01.01.2014-30.09.2014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2014-10-27T15:16:43Z</cp:lastPrinted>
  <dcterms:created xsi:type="dcterms:W3CDTF">2000-06-29T12:02:40Z</dcterms:created>
  <dcterms:modified xsi:type="dcterms:W3CDTF">2014-10-29T21:20:01Z</dcterms:modified>
  <cp:category/>
  <cp:version/>
  <cp:contentType/>
  <cp:contentStatus/>
</cp:coreProperties>
</file>