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<sst xmlns="http://schemas.openxmlformats.org/spreadsheetml/2006/main" count="1082" uniqueCount="897">
  <si>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</si>
  <si>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</si>
  <si>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</si>
  <si>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</si>
  <si>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</si>
  <si>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</si>
  <si>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</si>
  <si>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</si>
  <si>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</si>
  <si>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</si>
  <si>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</si>
  <si>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</si>
  <si>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</si>
  <si>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</si>
  <si>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</si>
  <si>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</si>
  <si>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</si>
  <si>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</si>
  <si>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</si>
  <si>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</si>
  <si>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</si>
  <si>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</si>
  <si>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</si>
  <si>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</si>
  <si>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</si>
  <si>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</si>
  <si>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</si>
  <si>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</si>
  <si>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</si>
  <si>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</si>
  <si>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</si>
  <si>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</si>
  <si>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</si>
  <si>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</si>
  <si>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</si>
  <si>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</si>
  <si>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</si>
  <si>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</si>
  <si>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</si>
  <si>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</si>
  <si>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</si>
  <si>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</si>
  <si>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</si>
  <si>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</si>
  <si>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</si>
  <si>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</si>
  <si>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</si>
  <si>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</si>
  <si>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</si>
  <si>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</si>
  <si>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</si>
  <si>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</si>
  <si>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</si>
  <si>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</si>
  <si>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</si>
  <si>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</si>
  <si>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</si>
  <si>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</si>
  <si>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</si>
  <si>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</si>
  <si>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</si>
  <si>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</si>
  <si>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</si>
  <si>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</si>
  <si>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</si>
  <si>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</si>
  <si>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</si>
  <si>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</si>
  <si>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</si>
  <si>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</si>
  <si>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</si>
  <si>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</si>
  <si>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</si>
  <si>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</si>
  <si>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</si>
  <si>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</si>
  <si>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</si>
  <si>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</si>
  <si>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</si>
  <si>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</si>
  <si>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</si>
  <si>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</si>
  <si>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</si>
  <si>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</si>
  <si>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</si>
  <si>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</si>
  <si>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</si>
  <si>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</si>
  <si>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</si>
  <si>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</si>
  <si>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</si>
  <si>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</si>
  <si>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</si>
  <si>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</si>
  <si>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</si>
  <si>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</si>
  <si>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</si>
  <si>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</si>
  <si>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</si>
  <si>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</si>
  <si>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</si>
  <si>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</si>
  <si>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</si>
  <si>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</si>
  <si>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</si>
  <si>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</si>
  <si>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</si>
  <si>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</si>
  <si>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</si>
  <si>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</si>
  <si>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</si>
  <si>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</si>
  <si>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</si>
  <si>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</si>
  <si>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</si>
  <si>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</si>
  <si>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</si>
  <si>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</si>
  <si>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</si>
  <si>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</si>
  <si>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</si>
  <si>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</si>
  <si>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</si>
  <si>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</si>
  <si>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</si>
  <si>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</si>
  <si>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</si>
  <si>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</si>
  <si>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</si>
  <si>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</si>
  <si>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</si>
  <si>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</si>
  <si>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</si>
  <si>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</si>
  <si>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</si>
  <si>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</si>
  <si>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</si>
  <si>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</si>
  <si>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</si>
  <si>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</si>
  <si>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</si>
  <si>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</si>
  <si>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</si>
  <si>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</si>
  <si>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</si>
  <si>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</si>
  <si>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</si>
  <si>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</si>
  <si>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</si>
  <si>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</si>
  <si>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</si>
  <si>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</si>
  <si>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</si>
  <si>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</si>
  <si>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</si>
  <si>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</si>
  <si>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</si>
  <si>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</si>
  <si>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</si>
  <si>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</si>
  <si>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</si>
  <si>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</si>
  <si>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</si>
  <si>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</si>
  <si>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</si>
  <si>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</si>
  <si>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</si>
  <si>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</si>
  <si>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</si>
  <si>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</si>
  <si>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</si>
  <si>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</si>
  <si>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</si>
  <si>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</si>
  <si>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</si>
  <si>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</si>
  <si>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</si>
  <si>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</si>
  <si>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</si>
  <si>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</si>
  <si>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</si>
  <si>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</si>
  <si>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</si>
  <si>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</si>
  <si>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</si>
  <si>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</si>
  <si>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</si>
  <si>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</si>
  <si>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</si>
  <si>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</si>
  <si>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</si>
  <si>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</si>
  <si>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</si>
  <si>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</si>
  <si>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</si>
  <si>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</si>
  <si>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</si>
  <si>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</si>
  <si>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</si>
  <si>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</si>
  <si>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</si>
  <si>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</si>
  <si>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</si>
  <si>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</si>
  <si>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</si>
  <si>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</si>
  <si>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</si>
  <si>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</si>
  <si>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</si>
  <si>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</si>
  <si>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</si>
  <si>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</si>
  <si>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</si>
  <si>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</si>
  <si>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</si>
  <si>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</si>
  <si>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</si>
  <si>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</si>
  <si>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</si>
  <si>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</si>
  <si>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</si>
  <si>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</si>
  <si>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</si>
  <si>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</si>
  <si>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</si>
  <si>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</si>
  <si>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</si>
  <si>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</si>
  <si>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</si>
  <si>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</si>
  <si>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</si>
  <si>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</si>
  <si>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</si>
  <si>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</si>
  <si>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</si>
  <si>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</si>
  <si>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</si>
  <si>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</si>
  <si>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</si>
  <si>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</si>
  <si>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</si>
  <si>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</si>
  <si>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</si>
  <si>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</si>
  <si>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</si>
  <si>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</si>
  <si>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</si>
  <si>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</si>
  <si>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</si>
  <si>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</si>
  <si>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</si>
  <si>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</si>
  <si>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</si>
  <si>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</si>
  <si>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</si>
  <si>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</si>
  <si>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</si>
  <si>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</si>
  <si>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</si>
  <si>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</si>
  <si>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</si>
  <si>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</si>
  <si>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</si>
  <si>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</si>
  <si>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</si>
  <si>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</si>
  <si>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</si>
  <si>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</si>
  <si>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</si>
  <si>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</si>
  <si>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</si>
  <si>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</si>
  <si>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</si>
  <si>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</si>
  <si>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</si>
  <si>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</si>
  <si>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</si>
  <si>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</si>
  <si>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</si>
  <si>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</si>
  <si>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</si>
  <si>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</si>
  <si>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</si>
  <si>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</si>
  <si>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</si>
  <si>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</si>
  <si>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</si>
  <si>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</si>
  <si>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</si>
  <si>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</si>
  <si>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</si>
  <si>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</si>
  <si>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</si>
  <si>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</si>
  <si>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</si>
  <si>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</si>
  <si>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</si>
  <si>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</si>
  <si>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</si>
  <si>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</si>
  <si>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</si>
  <si>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</si>
  <si>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</si>
  <si>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</si>
  <si>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</si>
  <si>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</si>
  <si>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</si>
  <si>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</si>
  <si>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</si>
  <si>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</si>
  <si>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</si>
  <si>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</si>
  <si>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</si>
  <si>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</si>
  <si>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</si>
  <si>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</si>
  <si>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</si>
  <si>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</si>
  <si>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</si>
  <si>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</si>
  <si>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</si>
  <si>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</si>
  <si>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</si>
  <si>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</si>
  <si>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</si>
  <si>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</si>
  <si>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</si>
  <si>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</si>
  <si>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</si>
  <si>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</si>
  <si>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</si>
  <si>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</si>
  <si>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</si>
  <si>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</si>
  <si>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</si>
  <si>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</si>
  <si>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</si>
  <si>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</si>
  <si>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</si>
  <si>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</si>
  <si>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</si>
  <si>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</si>
  <si>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</si>
  <si>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</si>
  <si>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</si>
  <si>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</si>
  <si>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</si>
  <si>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</si>
  <si>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</si>
  <si>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</si>
  <si>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</si>
  <si>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</si>
  <si>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</si>
  <si>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</si>
  <si>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</si>
  <si>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</si>
  <si>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</si>
  <si>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</si>
  <si>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</si>
  <si>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</si>
  <si>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</si>
  <si>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</si>
  <si>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</si>
  <si>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</si>
  <si>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</si>
  <si>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</si>
  <si>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</si>
  <si>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</si>
  <si>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</si>
  <si>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</si>
  <si>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</si>
  <si>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</si>
  <si>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</si>
  <si>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</si>
  <si>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</si>
  <si>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</si>
  <si>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</si>
  <si>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</si>
  <si>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</si>
  <si>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</si>
  <si>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</si>
  <si>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</si>
  <si>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</si>
  <si>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</si>
  <si>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</si>
  <si>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</si>
  <si>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</si>
  <si>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</si>
  <si>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</si>
  <si>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</si>
  <si>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</si>
  <si>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</si>
  <si>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</si>
  <si>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</si>
  <si>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</si>
  <si>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</si>
  <si>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</si>
  <si>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</si>
  <si>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</si>
  <si>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</si>
  <si>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</si>
  <si>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</si>
  <si>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</si>
  <si>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</si>
  <si>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</si>
  <si>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</si>
  <si>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</si>
  <si>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</si>
  <si>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</si>
  <si>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</si>
  <si>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</si>
  <si>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</si>
  <si>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</si>
  <si>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</si>
  <si>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</si>
  <si>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</si>
  <si>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</si>
  <si>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</si>
  <si>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</si>
  <si>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</si>
  <si>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</si>
  <si>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</si>
  <si>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</si>
  <si>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</si>
  <si>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</si>
  <si>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</si>
  <si>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</si>
  <si>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</si>
  <si>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</si>
  <si>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</si>
  <si>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</si>
  <si>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</si>
  <si>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</si>
  <si>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</si>
  <si>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</si>
  <si>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</si>
  <si>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</si>
  <si>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</si>
  <si>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</si>
  <si>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</si>
  <si>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</si>
  <si>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</si>
  <si>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</si>
  <si>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</si>
  <si>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</si>
  <si>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</si>
  <si>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</si>
  <si>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</si>
  <si>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</si>
  <si>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</si>
  <si>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</si>
  <si>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</si>
  <si>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</si>
  <si>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</si>
  <si>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</si>
  <si>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</si>
  <si>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</si>
  <si>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</si>
  <si>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</si>
  <si>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</si>
  <si>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</si>
  <si>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</si>
  <si>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</si>
  <si>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</si>
  <si>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</si>
  <si>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</si>
  <si>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</si>
  <si>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</si>
  <si>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</si>
  <si>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</si>
  <si>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</si>
  <si>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</si>
  <si>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</si>
  <si>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</si>
  <si>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</si>
  <si>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</si>
  <si>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</si>
  <si>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</si>
  <si>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</si>
  <si>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</si>
  <si>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</si>
  <si>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</si>
  <si>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</si>
  <si>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</si>
  <si>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</si>
  <si>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</si>
  <si>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</si>
  <si>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</si>
  <si>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</si>
  <si>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</si>
  <si>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</si>
  <si>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</si>
  <si>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</si>
  <si>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</si>
  <si>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</si>
  <si>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</si>
  <si>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</si>
  <si>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</si>
  <si>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</si>
  <si>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</si>
  <si>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</si>
  <si>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</si>
  <si>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</si>
  <si>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</si>
  <si>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</si>
  <si>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</si>
  <si>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</si>
  <si>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</si>
  <si>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</si>
  <si>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</si>
  <si>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</si>
  <si>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</si>
  <si>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</si>
  <si>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</si>
  <si>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</si>
  <si>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</si>
  <si>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</si>
  <si>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</si>
  <si>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</si>
  <si>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</si>
  <si>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</si>
  <si>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</si>
  <si>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</si>
  <si>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</si>
  <si>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</si>
  <si>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</si>
  <si>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</si>
  <si>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</si>
  <si>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</si>
  <si>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</si>
  <si>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</si>
  <si>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</si>
  <si>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</si>
  <si>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</si>
  <si>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</si>
  <si>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</si>
  <si>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</si>
  <si>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</si>
  <si>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</si>
  <si>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</si>
  <si>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</si>
  <si>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</si>
  <si>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</si>
  <si>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</si>
  <si>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</si>
  <si>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</si>
  <si>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</si>
  <si>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</si>
  <si>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</si>
  <si>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</si>
  <si>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</si>
  <si>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</si>
  <si>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</si>
  <si>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</si>
  <si>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</si>
  <si>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</si>
  <si>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</si>
  <si>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</si>
  <si>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</si>
  <si>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</si>
  <si>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</si>
  <si>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</si>
  <si>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</si>
  <si>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</si>
  <si>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</si>
  <si>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</si>
  <si>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</si>
  <si>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</si>
  <si>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</si>
  <si>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</si>
  <si>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</si>
  <si>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</si>
  <si>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</si>
  <si>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</si>
  <si>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</si>
  <si>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</si>
  <si>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</si>
  <si>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</si>
  <si>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</si>
  <si>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</si>
  <si>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</si>
  <si>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</si>
  <si>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</si>
  <si>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</si>
  <si>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</si>
  <si>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</si>
  <si>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</si>
  <si>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</si>
  <si>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</si>
  <si>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</si>
  <si>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</si>
  <si>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</si>
  <si>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</si>
  <si>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</si>
  <si>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</si>
  <si>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</si>
  <si>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</si>
  <si>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</si>
  <si>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</si>
  <si>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</si>
  <si>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</si>
  <si>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</si>
  <si>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</si>
  <si>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</si>
  <si>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</si>
  <si>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</si>
  <si>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</si>
  <si>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</si>
  <si>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</si>
  <si>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</si>
  <si>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</si>
  <si>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</si>
  <si>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</si>
  <si>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</si>
  <si>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</si>
  <si>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</si>
  <si>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</si>
  <si>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</si>
  <si>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</si>
  <si>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</si>
  <si>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</si>
  <si>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</si>
  <si>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</si>
  <si>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</si>
  <si>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</si>
  <si>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</si>
  <si>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</si>
  <si>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</si>
  <si>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</si>
  <si>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</si>
  <si>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</si>
  <si>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</si>
  <si>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</si>
  <si>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</si>
  <si>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</si>
  <si>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</si>
  <si>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</si>
  <si>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</si>
  <si>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</si>
  <si>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</si>
  <si>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</si>
  <si>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</si>
  <si>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</si>
  <si>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</si>
  <si>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</si>
  <si>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</si>
  <si>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</si>
  <si>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</si>
  <si>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</si>
  <si>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</si>
  <si>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</si>
  <si>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</si>
  <si>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</si>
  <si>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</si>
  <si>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</si>
  <si>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</si>
  <si>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</si>
  <si>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</si>
  <si>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</si>
  <si>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</si>
  <si>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</si>
  <si>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</si>
  <si>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</si>
  <si>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</si>
  <si>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</si>
  <si>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</si>
  <si>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</si>
  <si>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</si>
  <si>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</si>
  <si>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</si>
  <si>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</si>
  <si>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</si>
  <si>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</si>
  <si>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</si>
  <si>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</si>
  <si>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</si>
  <si>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</si>
  <si>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</si>
  <si>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</si>
  <si>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</si>
  <si>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</si>
  <si>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</si>
  <si>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</si>
  <si>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</si>
  <si>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</si>
  <si>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</si>
  <si>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</si>
  <si>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</si>
  <si>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</si>
  <si>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</si>
  <si>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</si>
  <si>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</si>
  <si>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</si>
  <si>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</si>
  <si>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</si>
  <si>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</si>
  <si>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</si>
  <si>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</si>
  <si>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</si>
  <si>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</si>
  <si>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</si>
  <si>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</si>
  <si>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</si>
  <si>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</si>
  <si>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</si>
  <si>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</si>
  <si>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</si>
  <si>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</si>
  <si>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</si>
  <si>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</si>
  <si>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</si>
  <si>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</si>
  <si>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</si>
  <si>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</si>
  <si>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</si>
  <si>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</si>
  <si>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</si>
  <si>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</si>
  <si>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</si>
  <si>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</si>
  <si>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</si>
  <si>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</si>
  <si>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</si>
  <si>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</si>
  <si>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</si>
  <si>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</si>
  <si>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</si>
  <si>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</si>
  <si>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</si>
  <si>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</si>
  <si>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</si>
  <si>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</si>
  <si>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</si>
  <si>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</si>
  <si>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</si>
  <si>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</si>
  <si>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</si>
  <si>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</si>
  <si>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</si>
  <si>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</si>
  <si>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</si>
  <si>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</si>
  <si>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</si>
  <si>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</si>
  <si>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</si>
  <si>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</si>
  <si>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</si>
  <si>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</si>
  <si>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</si>
  <si>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</si>
  <si>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</si>
  <si>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</si>
  <si>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</si>
  <si>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</si>
  <si>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</si>
  <si>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</si>
  <si>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</si>
  <si>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</si>
  <si>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</si>
  <si>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</si>
  <si>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</si>
  <si>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</si>
  <si>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</si>
  <si>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</si>
  <si>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</si>
  <si>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</si>
  <si>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</si>
  <si>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</si>
  <si>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</si>
  <si>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</si>
  <si>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</si>
  <si>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</si>
  <si>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</si>
  <si>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</si>
  <si>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</si>
  <si>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</si>
  <si>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</si>
  <si>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</si>
  <si>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</si>
  <si>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</si>
  <si>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</si>
  <si>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</si>
  <si>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</si>
  <si>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</si>
  <si>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</si>
  <si>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</si>
  <si>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</si>
  <si>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</si>
  <si>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</si>
  <si>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</si>
  <si>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</si>
  <si>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</si>
  <si>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</si>
  <si>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</si>
  <si>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</si>
  <si>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</si>
  <si>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</si>
  <si>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</si>
  <si>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</si>
  <si>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</si>
  <si>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</si>
  <si>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</si>
  <si>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</si>
  <si>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</si>
  <si>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</si>
  <si>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</si>
  <si>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</si>
  <si>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</si>
  <si>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</si>
  <si>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</si>
  <si>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</si>
  <si>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</si>
  <si>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</si>
  <si>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</si>
  <si>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</si>
  <si>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</si>
  <si>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</si>
  <si>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</si>
  <si>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</si>
  <si>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</si>
  <si>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</si>
  <si>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</si>
  <si>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</si>
  <si>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</si>
  <si>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</si>
  <si>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</si>
  <si>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</si>
  <si>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</si>
  <si>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</si>
  <si>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</si>
  <si>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</si>
  <si>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</si>
  <si>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</si>
  <si>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</si>
  <si>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</si>
  <si>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</si>
  <si>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</si>
  <si>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</si>
  <si>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</si>
  <si>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</si>
  <si>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</si>
  <si>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</si>
  <si>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</si>
  <si>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</si>
  <si>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</si>
  <si>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</si>
  <si>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</si>
  <si>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</si>
  <si>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</si>
  <si>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</si>
  <si>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</si>
  <si>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</si>
  <si>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</si>
  <si>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</si>
  <si>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</si>
  <si>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</si>
  <si>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</si>
  <si>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</si>
  <si>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</si>
  <si>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</si>
  <si>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/М.Николова/</t>
  </si>
  <si>
    <t>НЕКОНСОЛИДИРАН</t>
  </si>
  <si>
    <t xml:space="preserve">                      /М.Николова/</t>
  </si>
  <si>
    <t>/М. Николова/</t>
  </si>
  <si>
    <t xml:space="preserve">                          /М. Николова/</t>
  </si>
  <si>
    <t xml:space="preserve">                  /М. Николова/</t>
  </si>
  <si>
    <t>Съставител:……………                                                             Ръководител:.......................................</t>
  </si>
  <si>
    <t>/М.Николова/                                                                                    /проф.А.Конарев, А.Дапев/</t>
  </si>
  <si>
    <t xml:space="preserve"> Ръководител:</t>
  </si>
  <si>
    <t xml:space="preserve">                                    Съставител:                       </t>
  </si>
  <si>
    <t>1.ПЧБ "Надежда" - Пловдив</t>
  </si>
  <si>
    <t xml:space="preserve">    /проф.А.Конарев, С.Киприн/</t>
  </si>
  <si>
    <t xml:space="preserve">  </t>
  </si>
  <si>
    <t>проф.А.Конарев</t>
  </si>
  <si>
    <t xml:space="preserve"> С.Киприн</t>
  </si>
  <si>
    <t xml:space="preserve">Дата на съставяне:18.07.2008                          </t>
  </si>
  <si>
    <t>Дата на съставяне: 18.07.2008</t>
  </si>
  <si>
    <t xml:space="preserve">Дата  на съставяне: 18.07.2008                                                                                                                          </t>
  </si>
  <si>
    <t xml:space="preserve">Дата на съставяне: 18.07.2008             </t>
  </si>
  <si>
    <t>Дата на съставяне:18.07.2008</t>
  </si>
  <si>
    <t>Дата на съставяне18.07.2008</t>
  </si>
  <si>
    <t>Оптела - Оптични технологии АД - Пловдив</t>
  </si>
  <si>
    <t>ЦЗД - ОРФЕЙ АД - Смолян</t>
  </si>
  <si>
    <t>ЗММ Металик АД - Пазарджик</t>
  </si>
  <si>
    <t>Юндола 21 АД - Велинград</t>
  </si>
  <si>
    <t>Атлас Юнион ЕООД - Пловдив</t>
  </si>
  <si>
    <t>Трансмобил ООД - Пловдив</t>
  </si>
  <si>
    <t>Популярна каса 95 АД - Пловдив</t>
  </si>
  <si>
    <t>Иновационен фонд Д1 АД</t>
  </si>
  <si>
    <t>Унимаш АД - Дебелец</t>
  </si>
  <si>
    <t>ВТП Хебър АД – Пловдив/Тике</t>
  </si>
  <si>
    <t>Елтек АД - Бяла</t>
  </si>
  <si>
    <t>Унимаш индъстрис АД</t>
  </si>
  <si>
    <t>ОКУ АД</t>
  </si>
  <si>
    <t>2.ИФЗД АД</t>
  </si>
  <si>
    <t>Съединение Асет Мениджмънт АД</t>
  </si>
  <si>
    <t>КОРПОРАЦИЯ ЗА ТЕХНОЛОГИИ И ИНОВАЦИИ "СЪЕДИНЕНИЕ" АД СОФИЯ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</si>
</sst>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0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11" fillId="0" borderId="0" xfId="29" applyFont="1" applyProtection="1">
      <alignment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1" xfId="0" applyFont="1" applyBorder="1" applyAlignment="1">
      <alignment wrapText="1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1">
      <selection activeCell="A5" sqref="A5:D5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28.5">
      <c r="A3" s="584" t="s">
        <v>1</v>
      </c>
      <c r="B3" s="585"/>
      <c r="C3" s="585"/>
      <c r="D3" s="585"/>
      <c r="E3" s="462" t="s">
        <v>896</v>
      </c>
      <c r="F3" s="217" t="s">
        <v>2</v>
      </c>
      <c r="G3" s="172"/>
      <c r="H3" s="461">
        <v>115086942</v>
      </c>
    </row>
    <row r="4" spans="1:8" ht="15">
      <c r="A4" s="584" t="s">
        <v>3</v>
      </c>
      <c r="B4" s="588"/>
      <c r="C4" s="588"/>
      <c r="D4" s="588"/>
      <c r="E4" s="504" t="s">
        <v>861</v>
      </c>
      <c r="F4" s="586" t="s">
        <v>4</v>
      </c>
      <c r="G4" s="587"/>
      <c r="H4" s="461" t="s">
        <v>159</v>
      </c>
    </row>
    <row r="5" spans="1:8" ht="15">
      <c r="A5" s="584" t="s">
        <v>5</v>
      </c>
      <c r="B5" s="585"/>
      <c r="C5" s="585"/>
      <c r="D5" s="585"/>
      <c r="E5" s="505">
        <v>39629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3000</v>
      </c>
      <c r="H11" s="152">
        <v>3000</v>
      </c>
    </row>
    <row r="12" spans="1:8" ht="15">
      <c r="A12" s="235" t="s">
        <v>24</v>
      </c>
      <c r="B12" s="241" t="s">
        <v>25</v>
      </c>
      <c r="C12" s="151">
        <v>2</v>
      </c>
      <c r="D12" s="151">
        <v>2</v>
      </c>
      <c r="E12" s="237" t="s">
        <v>26</v>
      </c>
      <c r="F12" s="242" t="s">
        <v>27</v>
      </c>
      <c r="G12" s="153">
        <v>3000</v>
      </c>
      <c r="H12" s="153">
        <v>3000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175</v>
      </c>
      <c r="D17" s="151">
        <v>131</v>
      </c>
      <c r="E17" s="243" t="s">
        <v>46</v>
      </c>
      <c r="F17" s="245" t="s">
        <v>47</v>
      </c>
      <c r="G17" s="154">
        <f>G11+G14+G15+G16</f>
        <v>3000</v>
      </c>
      <c r="H17" s="154">
        <f>H11+H14+H15+H16</f>
        <v>3000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15</v>
      </c>
      <c r="D18" s="151">
        <v>17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192</v>
      </c>
      <c r="D19" s="155">
        <f>SUM(D11:D18)</f>
        <v>150</v>
      </c>
      <c r="E19" s="237" t="s">
        <v>53</v>
      </c>
      <c r="F19" s="242" t="s">
        <v>54</v>
      </c>
      <c r="G19" s="152">
        <v>107</v>
      </c>
      <c r="H19" s="152">
        <v>107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6066</v>
      </c>
      <c r="D20" s="151">
        <v>6070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179</v>
      </c>
      <c r="H21" s="156">
        <f>SUM(H22:H24)</f>
        <v>179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163</v>
      </c>
      <c r="H22" s="152">
        <v>163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16</v>
      </c>
      <c r="H24" s="152">
        <v>16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286</v>
      </c>
      <c r="H25" s="154">
        <f>H19+H20+H21</f>
        <v>286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31</v>
      </c>
      <c r="D26" s="151">
        <v>34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31</v>
      </c>
      <c r="D27" s="155">
        <f>SUM(D23:D26)</f>
        <v>34</v>
      </c>
      <c r="E27" s="253" t="s">
        <v>83</v>
      </c>
      <c r="F27" s="242" t="s">
        <v>84</v>
      </c>
      <c r="G27" s="154">
        <f>SUM(G28:G30)</f>
        <v>9855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9855</v>
      </c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11</v>
      </c>
      <c r="H31" s="152">
        <v>9855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9866</v>
      </c>
      <c r="H33" s="154">
        <f>H27+H31+H32</f>
        <v>9855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4216</v>
      </c>
      <c r="D34" s="155">
        <f>SUM(D35:D38)</f>
        <v>3942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3879</v>
      </c>
      <c r="D35" s="151">
        <v>3925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17</v>
      </c>
      <c r="D36" s="151">
        <v>17</v>
      </c>
      <c r="E36" s="237" t="s">
        <v>110</v>
      </c>
      <c r="F36" s="261" t="s">
        <v>111</v>
      </c>
      <c r="G36" s="154">
        <f>G25+G17+G33</f>
        <v>13152</v>
      </c>
      <c r="H36" s="154">
        <f>H25+H17+H33</f>
        <v>13141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320</v>
      </c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1525</v>
      </c>
      <c r="H43" s="152">
        <v>1479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4216</v>
      </c>
      <c r="D45" s="155">
        <f>D34+D39+D44</f>
        <v>3942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191</v>
      </c>
      <c r="H46" s="152">
        <v>297</v>
      </c>
    </row>
    <row r="47" spans="1:13" ht="15">
      <c r="A47" s="235" t="s">
        <v>143</v>
      </c>
      <c r="B47" s="241" t="s">
        <v>144</v>
      </c>
      <c r="C47" s="151">
        <v>388</v>
      </c>
      <c r="D47" s="151">
        <v>464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>
        <v>23</v>
      </c>
      <c r="D48" s="151">
        <v>20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1716</v>
      </c>
      <c r="H49" s="154">
        <f>SUM(H43:H48)</f>
        <v>1776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411</v>
      </c>
      <c r="D51" s="155">
        <f>SUM(D47:D50)</f>
        <v>484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1136</v>
      </c>
      <c r="H53" s="152">
        <v>1136</v>
      </c>
    </row>
    <row r="54" spans="1:8" ht="15">
      <c r="A54" s="235" t="s">
        <v>166</v>
      </c>
      <c r="B54" s="249" t="s">
        <v>167</v>
      </c>
      <c r="C54" s="151">
        <v>3</v>
      </c>
      <c r="D54" s="151">
        <v>3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10919</v>
      </c>
      <c r="D55" s="155">
        <f>D19+D20+D21+D27+D32+D45+D51+D53+D54</f>
        <v>10683</v>
      </c>
      <c r="E55" s="237" t="s">
        <v>172</v>
      </c>
      <c r="F55" s="261" t="s">
        <v>173</v>
      </c>
      <c r="G55" s="154">
        <f>G49+G51+G52+G53+G54</f>
        <v>2852</v>
      </c>
      <c r="H55" s="154">
        <f>H49+H51+H52+H53+H54</f>
        <v>2912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5</v>
      </c>
      <c r="D58" s="151">
        <v>3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2</v>
      </c>
      <c r="D59" s="151">
        <v>4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5</v>
      </c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1603</v>
      </c>
      <c r="H61" s="154">
        <f>SUM(H62:H68)</f>
        <v>1601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1298</v>
      </c>
      <c r="H62" s="152">
        <v>1285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62</v>
      </c>
      <c r="H63" s="152">
        <v>63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12</v>
      </c>
      <c r="D64" s="155">
        <f>SUM(D58:D63)</f>
        <v>7</v>
      </c>
      <c r="E64" s="237" t="s">
        <v>200</v>
      </c>
      <c r="F64" s="242" t="s">
        <v>201</v>
      </c>
      <c r="G64" s="152">
        <v>116</v>
      </c>
      <c r="H64" s="152">
        <v>97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87</v>
      </c>
      <c r="H66" s="152">
        <v>123</v>
      </c>
    </row>
    <row r="67" spans="1:8" ht="15">
      <c r="A67" s="235" t="s">
        <v>207</v>
      </c>
      <c r="B67" s="241" t="s">
        <v>208</v>
      </c>
      <c r="C67" s="151">
        <v>610</v>
      </c>
      <c r="D67" s="151">
        <v>818</v>
      </c>
      <c r="E67" s="237" t="s">
        <v>209</v>
      </c>
      <c r="F67" s="242" t="s">
        <v>210</v>
      </c>
      <c r="G67" s="152">
        <v>7</v>
      </c>
      <c r="H67" s="152">
        <v>4</v>
      </c>
    </row>
    <row r="68" spans="1:8" ht="15">
      <c r="A68" s="235" t="s">
        <v>211</v>
      </c>
      <c r="B68" s="241" t="s">
        <v>212</v>
      </c>
      <c r="C68" s="151">
        <v>18</v>
      </c>
      <c r="D68" s="151">
        <v>17</v>
      </c>
      <c r="E68" s="237" t="s">
        <v>213</v>
      </c>
      <c r="F68" s="242" t="s">
        <v>214</v>
      </c>
      <c r="G68" s="152">
        <v>33</v>
      </c>
      <c r="H68" s="152">
        <v>29</v>
      </c>
    </row>
    <row r="69" spans="1:8" ht="15">
      <c r="A69" s="235" t="s">
        <v>215</v>
      </c>
      <c r="B69" s="241" t="s">
        <v>216</v>
      </c>
      <c r="C69" s="151">
        <v>20</v>
      </c>
      <c r="D69" s="151">
        <v>20</v>
      </c>
      <c r="E69" s="251" t="s">
        <v>78</v>
      </c>
      <c r="F69" s="242" t="s">
        <v>217</v>
      </c>
      <c r="G69" s="152">
        <v>390</v>
      </c>
      <c r="H69" s="152">
        <v>349</v>
      </c>
    </row>
    <row r="70" spans="1:8" ht="15">
      <c r="A70" s="235" t="s">
        <v>218</v>
      </c>
      <c r="B70" s="241" t="s">
        <v>219</v>
      </c>
      <c r="C70" s="151">
        <v>128</v>
      </c>
      <c r="D70" s="151">
        <v>128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20</v>
      </c>
      <c r="D71" s="151">
        <v>27</v>
      </c>
      <c r="E71" s="253" t="s">
        <v>46</v>
      </c>
      <c r="F71" s="273" t="s">
        <v>224</v>
      </c>
      <c r="G71" s="161">
        <f>G59+G60+G61+G69+G70</f>
        <v>1993</v>
      </c>
      <c r="H71" s="161">
        <f>H59+H60+H61+H69+H70</f>
        <v>1950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8</v>
      </c>
      <c r="D72" s="151">
        <v>23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162</v>
      </c>
      <c r="D74" s="151">
        <v>123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966</v>
      </c>
      <c r="D75" s="155">
        <f>SUM(D67:D74)</f>
        <v>1156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6085</v>
      </c>
      <c r="D78" s="155">
        <f>SUM(D79:D81)</f>
        <v>6131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1993</v>
      </c>
      <c r="H79" s="162">
        <f>H71+H74+H75+H76</f>
        <v>1950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6085</v>
      </c>
      <c r="D81" s="151">
        <v>6131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6085</v>
      </c>
      <c r="D84" s="155">
        <f>D83+D82+D78</f>
        <v>6131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12</v>
      </c>
      <c r="D88" s="151">
        <v>23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14</v>
      </c>
      <c r="D91" s="155">
        <f>SUM(D87:D90)</f>
        <v>25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</v>
      </c>
      <c r="D92" s="151">
        <v>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7078</v>
      </c>
      <c r="D93" s="155">
        <f>D64+D75+D84+D91+D92</f>
        <v>7320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17997</v>
      </c>
      <c r="D94" s="164">
        <f>D93+D55</f>
        <v>18003</v>
      </c>
      <c r="E94" s="449" t="s">
        <v>270</v>
      </c>
      <c r="F94" s="289" t="s">
        <v>271</v>
      </c>
      <c r="G94" s="165">
        <f>G36+G39+G55+G79</f>
        <v>17997</v>
      </c>
      <c r="H94" s="165">
        <f>H36+H39+H55+H79</f>
        <v>18003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876</v>
      </c>
      <c r="B98" s="432"/>
      <c r="C98" s="583" t="s">
        <v>866</v>
      </c>
      <c r="D98" s="583"/>
      <c r="E98" s="583"/>
      <c r="F98" s="212"/>
      <c r="G98" s="171"/>
      <c r="H98" s="172"/>
      <c r="M98" s="157"/>
    </row>
    <row r="99" spans="3:8" ht="15" customHeight="1">
      <c r="C99" s="45"/>
      <c r="D99" s="1" t="s">
        <v>867</v>
      </c>
      <c r="E99" s="425" t="s">
        <v>872</v>
      </c>
      <c r="H99" s="575"/>
    </row>
    <row r="100" spans="1:8" ht="12.75">
      <c r="A100" s="173"/>
      <c r="B100" s="173"/>
      <c r="H100" s="16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5">
    <mergeCell ref="C98:E98"/>
    <mergeCell ref="A3:D3"/>
    <mergeCell ref="A5:D5"/>
    <mergeCell ref="F4:G4"/>
    <mergeCell ref="A4:D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3">
      <selection activeCell="G53" sqref="G53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1" t="str">
        <f>'справка №1-БАЛАНС'!E3</f>
        <v>КОРПОРАЦИЯ ЗА ТЕХНОЛОГИИ И ИНОВАЦИИ "СЪЕДИНЕНИЕ" АД СОФИЯ</v>
      </c>
      <c r="C2" s="591"/>
      <c r="D2" s="591"/>
      <c r="E2" s="591"/>
      <c r="F2" s="580" t="s">
        <v>2</v>
      </c>
      <c r="G2" s="580"/>
      <c r="H2" s="526">
        <f>'справка №1-БАЛАНС'!H3</f>
        <v>115086942</v>
      </c>
    </row>
    <row r="3" spans="1:8" ht="15">
      <c r="A3" s="467" t="s">
        <v>274</v>
      </c>
      <c r="B3" s="591" t="str">
        <f>'справка №1-БАЛАНС'!E4</f>
        <v>НЕКОНСОЛИДИРАН</v>
      </c>
      <c r="C3" s="591"/>
      <c r="D3" s="591"/>
      <c r="E3" s="591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79">
        <f>'справка №1-БАЛАНС'!E5</f>
        <v>39629</v>
      </c>
      <c r="C4" s="579"/>
      <c r="D4" s="579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25</v>
      </c>
      <c r="D9" s="46">
        <v>13</v>
      </c>
      <c r="E9" s="298" t="s">
        <v>284</v>
      </c>
      <c r="F9" s="549" t="s">
        <v>285</v>
      </c>
      <c r="G9" s="550">
        <v>2</v>
      </c>
      <c r="H9" s="550"/>
    </row>
    <row r="10" spans="1:8" ht="12">
      <c r="A10" s="298" t="s">
        <v>286</v>
      </c>
      <c r="B10" s="299" t="s">
        <v>287</v>
      </c>
      <c r="C10" s="46">
        <v>128</v>
      </c>
      <c r="D10" s="46">
        <v>30</v>
      </c>
      <c r="E10" s="298" t="s">
        <v>288</v>
      </c>
      <c r="F10" s="549" t="s">
        <v>289</v>
      </c>
      <c r="G10" s="550">
        <v>1</v>
      </c>
      <c r="H10" s="550"/>
    </row>
    <row r="11" spans="1:8" ht="12">
      <c r="A11" s="298" t="s">
        <v>290</v>
      </c>
      <c r="B11" s="299" t="s">
        <v>291</v>
      </c>
      <c r="C11" s="46">
        <v>5</v>
      </c>
      <c r="D11" s="46">
        <v>10</v>
      </c>
      <c r="E11" s="300" t="s">
        <v>292</v>
      </c>
      <c r="F11" s="549" t="s">
        <v>293</v>
      </c>
      <c r="G11" s="550">
        <v>96</v>
      </c>
      <c r="H11" s="550">
        <v>36</v>
      </c>
    </row>
    <row r="12" spans="1:8" ht="12">
      <c r="A12" s="298" t="s">
        <v>294</v>
      </c>
      <c r="B12" s="299" t="s">
        <v>295</v>
      </c>
      <c r="C12" s="46">
        <v>55</v>
      </c>
      <c r="D12" s="46">
        <v>5</v>
      </c>
      <c r="E12" s="300" t="s">
        <v>78</v>
      </c>
      <c r="F12" s="549" t="s">
        <v>296</v>
      </c>
      <c r="G12" s="550">
        <v>99</v>
      </c>
      <c r="H12" s="550">
        <v>48</v>
      </c>
    </row>
    <row r="13" spans="1:18" ht="12">
      <c r="A13" s="298" t="s">
        <v>297</v>
      </c>
      <c r="B13" s="299" t="s">
        <v>298</v>
      </c>
      <c r="C13" s="46">
        <v>9</v>
      </c>
      <c r="D13" s="46">
        <v>1</v>
      </c>
      <c r="E13" s="301" t="s">
        <v>51</v>
      </c>
      <c r="F13" s="551" t="s">
        <v>299</v>
      </c>
      <c r="G13" s="548">
        <f>SUM(G9:G12)</f>
        <v>198</v>
      </c>
      <c r="H13" s="548">
        <f>SUM(H9:H12)</f>
        <v>84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5</v>
      </c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1</v>
      </c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13</v>
      </c>
      <c r="D16" s="47">
        <v>4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241</v>
      </c>
      <c r="D19" s="49">
        <f>SUM(D9:D15)+D16</f>
        <v>63</v>
      </c>
      <c r="E19" s="304" t="s">
        <v>316</v>
      </c>
      <c r="F19" s="552" t="s">
        <v>317</v>
      </c>
      <c r="G19" s="550">
        <v>32</v>
      </c>
      <c r="H19" s="550">
        <v>2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144</v>
      </c>
      <c r="H21" s="550"/>
    </row>
    <row r="22" spans="1:8" ht="24">
      <c r="A22" s="304" t="s">
        <v>323</v>
      </c>
      <c r="B22" s="305" t="s">
        <v>324</v>
      </c>
      <c r="C22" s="46">
        <v>102</v>
      </c>
      <c r="D22" s="46">
        <v>23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>
        <v>20</v>
      </c>
      <c r="D23" s="46"/>
      <c r="E23" s="298" t="s">
        <v>329</v>
      </c>
      <c r="F23" s="552" t="s">
        <v>330</v>
      </c>
      <c r="G23" s="550"/>
      <c r="H23" s="550">
        <v>1</v>
      </c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176</v>
      </c>
      <c r="H24" s="548">
        <f>SUM(H19:H23)</f>
        <v>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122</v>
      </c>
      <c r="D26" s="49">
        <f>SUM(D22:D25)</f>
        <v>23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363</v>
      </c>
      <c r="D28" s="50">
        <f>D26+D19</f>
        <v>86</v>
      </c>
      <c r="E28" s="127" t="s">
        <v>338</v>
      </c>
      <c r="F28" s="554" t="s">
        <v>339</v>
      </c>
      <c r="G28" s="548">
        <f>G13+G15+G24</f>
        <v>374</v>
      </c>
      <c r="H28" s="548">
        <f>H13+H15+H24</f>
        <v>87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11</v>
      </c>
      <c r="D30" s="50">
        <f>IF((H28-D28)&gt;0,H28-D28,0)</f>
        <v>1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344</v>
      </c>
      <c r="C31" s="46"/>
      <c r="D31" s="46"/>
      <c r="E31" s="296" t="s">
        <v>853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363</v>
      </c>
      <c r="D33" s="49">
        <f>D28+D31+D32</f>
        <v>86</v>
      </c>
      <c r="E33" s="127" t="s">
        <v>352</v>
      </c>
      <c r="F33" s="554" t="s">
        <v>353</v>
      </c>
      <c r="G33" s="53">
        <f>G32+G31+G28</f>
        <v>374</v>
      </c>
      <c r="H33" s="53">
        <f>H32+H31+H28</f>
        <v>87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11</v>
      </c>
      <c r="D34" s="50">
        <f>IF((H33-D33)&gt;0,H33-D33,0)</f>
        <v>1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11</v>
      </c>
      <c r="D39" s="460">
        <f>+IF((H33-D33-D35)&gt;0,H33-D33-D35,0)</f>
        <v>1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11</v>
      </c>
      <c r="D41" s="52">
        <f>IF(H39=0,IF(D39-D40&gt;0,D39-D40+H40,0),IF(H39-H40&lt;0,H40-H39+D39,0))</f>
        <v>1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374</v>
      </c>
      <c r="D42" s="53">
        <f>D33+D35+D39</f>
        <v>87</v>
      </c>
      <c r="E42" s="128" t="s">
        <v>379</v>
      </c>
      <c r="F42" s="129" t="s">
        <v>380</v>
      </c>
      <c r="G42" s="53">
        <f>G39+G33</f>
        <v>374</v>
      </c>
      <c r="H42" s="53">
        <f>H39+H33</f>
        <v>87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1" t="s">
        <v>858</v>
      </c>
      <c r="B45" s="581"/>
      <c r="C45" s="581"/>
      <c r="D45" s="581"/>
      <c r="E45" s="581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7">
        <v>39647</v>
      </c>
      <c r="C48" s="427" t="s">
        <v>381</v>
      </c>
      <c r="D48" s="589"/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860</v>
      </c>
      <c r="E49" s="560"/>
      <c r="F49" s="560"/>
      <c r="G49" s="563"/>
      <c r="H49" s="563"/>
    </row>
    <row r="50" spans="1:8" ht="12.75" customHeight="1">
      <c r="A50" s="561"/>
      <c r="B50" s="562"/>
      <c r="C50" s="576"/>
      <c r="D50" s="590"/>
      <c r="E50" s="590"/>
      <c r="F50" s="590"/>
      <c r="G50" s="590"/>
      <c r="H50" s="590"/>
    </row>
    <row r="51" spans="1:8" ht="12">
      <c r="A51" s="564"/>
      <c r="B51" s="560"/>
      <c r="C51" s="428" t="s">
        <v>779</v>
      </c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 t="s">
        <v>871</v>
      </c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300" verticalDpi="300" orientation="landscape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abSelected="1" workbookViewId="0" topLeftCell="A12">
      <selection activeCell="C61" sqref="C6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КОРПОРАЦИЯ ЗА ТЕХНОЛОГИИ И ИНОВАЦИИ "СЪЕДИНЕНИЕ" АД СОФИЯ</v>
      </c>
      <c r="C4" s="541" t="s">
        <v>2</v>
      </c>
      <c r="D4" s="541">
        <f>'справка №1-БАЛАНС'!H3</f>
        <v>115086942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>
        <f>'справка №1-БАЛАНС'!E5</f>
        <v>39629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62</v>
      </c>
      <c r="D10" s="54">
        <v>100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-67</v>
      </c>
      <c r="D11" s="54">
        <v>-133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>
        <v>21</v>
      </c>
      <c r="D12" s="54">
        <v>13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-31</v>
      </c>
      <c r="D13" s="54">
        <v>-9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23</v>
      </c>
      <c r="D14" s="54">
        <v>-8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>
        <v>-1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-28</v>
      </c>
      <c r="D19" s="54">
        <v>-51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-20</v>
      </c>
      <c r="D20" s="55">
        <f>SUM(D10:D19)</f>
        <v>-89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-4</v>
      </c>
      <c r="D24" s="54">
        <v>96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10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>
        <v>-50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6</v>
      </c>
      <c r="D32" s="55">
        <f>SUM(D22:D31)</f>
        <v>46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41</v>
      </c>
      <c r="D36" s="54"/>
      <c r="E36" s="130"/>
      <c r="F36" s="130"/>
    </row>
    <row r="37" spans="1:6" ht="12">
      <c r="A37" s="332" t="s">
        <v>437</v>
      </c>
      <c r="B37" s="333" t="s">
        <v>438</v>
      </c>
      <c r="C37" s="54">
        <v>-35</v>
      </c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>
        <v>19</v>
      </c>
      <c r="E40" s="130"/>
      <c r="F40" s="130"/>
    </row>
    <row r="41" spans="1:8" ht="12">
      <c r="A41" s="332" t="s">
        <v>445</v>
      </c>
      <c r="B41" s="333" t="s">
        <v>446</v>
      </c>
      <c r="C41" s="54">
        <v>-3</v>
      </c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3</v>
      </c>
      <c r="D42" s="55">
        <f>SUM(D34:D41)</f>
        <v>19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-11</v>
      </c>
      <c r="D43" s="55">
        <f>D42+D32+D20</f>
        <v>-24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25</v>
      </c>
      <c r="D44" s="132">
        <v>25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14</v>
      </c>
      <c r="D45" s="55">
        <f>D44+D43</f>
        <v>1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14</v>
      </c>
      <c r="D46" s="56">
        <v>1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2"/>
      <c r="D50" s="582"/>
      <c r="G50" s="133"/>
      <c r="H50" s="133"/>
    </row>
    <row r="51" spans="1:8" ht="12">
      <c r="A51" s="318"/>
      <c r="B51" s="318" t="s">
        <v>862</v>
      </c>
      <c r="C51" s="319"/>
      <c r="D51" s="319"/>
      <c r="G51" s="133"/>
      <c r="H51" s="133"/>
    </row>
    <row r="52" spans="1:8" ht="12">
      <c r="A52" s="318"/>
      <c r="B52" s="436" t="s">
        <v>779</v>
      </c>
      <c r="C52" s="582"/>
      <c r="D52" s="582"/>
      <c r="G52" s="133"/>
      <c r="H52" s="133"/>
    </row>
    <row r="53" spans="1:8" ht="12">
      <c r="A53" s="318"/>
      <c r="B53" s="425" t="s">
        <v>871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5" bottom="0.43" header="0.4" footer="0.31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8">
      <selection activeCell="A40" sqref="A40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КОРПОРАЦИЯ ЗА ТЕХНОЛОГИИ И ИНОВАЦИИ "СЪЕДИНЕНИЕ" АД СОФИЯ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>
        <f>'справка №1-БАЛАНС'!H3</f>
        <v>115086942</v>
      </c>
      <c r="N3" s="2"/>
    </row>
    <row r="4" spans="1:15" s="532" customFormat="1" ht="13.5" customHeight="1">
      <c r="A4" s="467" t="s">
        <v>460</v>
      </c>
      <c r="B4" s="594" t="str">
        <f>'справка №1-БАЛАНС'!E4</f>
        <v>НЕКОНСОЛИДИРАН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4</v>
      </c>
      <c r="L4" s="597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8">
        <f>'справка №1-БАЛАНС'!E5</f>
        <v>39629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3000</v>
      </c>
      <c r="D11" s="58">
        <f>'справка №1-БАЛАНС'!H19</f>
        <v>107</v>
      </c>
      <c r="E11" s="58">
        <f>'справка №1-БАЛАНС'!H20</f>
        <v>0</v>
      </c>
      <c r="F11" s="58">
        <f>'справка №1-БАЛАНС'!H22</f>
        <v>163</v>
      </c>
      <c r="G11" s="58">
        <f>'справка №1-БАЛАНС'!H23</f>
        <v>0</v>
      </c>
      <c r="H11" s="60">
        <v>16</v>
      </c>
      <c r="I11" s="58">
        <f>'справка №1-БАЛАНС'!H28+'справка №1-БАЛАНС'!H31</f>
        <v>9855</v>
      </c>
      <c r="J11" s="58">
        <f>'справка №1-БАЛАНС'!H29+'справка №1-БАЛАНС'!H32</f>
        <v>0</v>
      </c>
      <c r="K11" s="60"/>
      <c r="L11" s="344">
        <f>SUM(C11:K11)</f>
        <v>13141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3000</v>
      </c>
      <c r="D15" s="61">
        <f aca="true" t="shared" si="2" ref="D15:M15">D11+D12</f>
        <v>107</v>
      </c>
      <c r="E15" s="61">
        <f t="shared" si="2"/>
        <v>0</v>
      </c>
      <c r="F15" s="61">
        <f t="shared" si="2"/>
        <v>163</v>
      </c>
      <c r="G15" s="61">
        <f t="shared" si="2"/>
        <v>0</v>
      </c>
      <c r="H15" s="61">
        <f t="shared" si="2"/>
        <v>16</v>
      </c>
      <c r="I15" s="61">
        <f t="shared" si="2"/>
        <v>9855</v>
      </c>
      <c r="J15" s="61">
        <f t="shared" si="2"/>
        <v>0</v>
      </c>
      <c r="K15" s="61">
        <f t="shared" si="2"/>
        <v>0</v>
      </c>
      <c r="L15" s="344">
        <f t="shared" si="1"/>
        <v>13141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11</v>
      </c>
      <c r="J16" s="345">
        <f>+'справка №1-БАЛАНС'!G32</f>
        <v>0</v>
      </c>
      <c r="K16" s="60"/>
      <c r="L16" s="344">
        <f t="shared" si="1"/>
        <v>11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3000</v>
      </c>
      <c r="D29" s="59">
        <f aca="true" t="shared" si="6" ref="D29:M29">D17+D20+D21+D24+D28+D27+D15+D16</f>
        <v>107</v>
      </c>
      <c r="E29" s="59">
        <f t="shared" si="6"/>
        <v>0</v>
      </c>
      <c r="F29" s="59">
        <f t="shared" si="6"/>
        <v>163</v>
      </c>
      <c r="G29" s="59">
        <f t="shared" si="6"/>
        <v>0</v>
      </c>
      <c r="H29" s="59">
        <f t="shared" si="6"/>
        <v>16</v>
      </c>
      <c r="I29" s="59">
        <f t="shared" si="6"/>
        <v>9866</v>
      </c>
      <c r="J29" s="59">
        <f t="shared" si="6"/>
        <v>0</v>
      </c>
      <c r="K29" s="59">
        <f t="shared" si="6"/>
        <v>0</v>
      </c>
      <c r="L29" s="344">
        <f t="shared" si="1"/>
        <v>13152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3000</v>
      </c>
      <c r="D32" s="59">
        <f t="shared" si="7"/>
        <v>107</v>
      </c>
      <c r="E32" s="59">
        <f t="shared" si="7"/>
        <v>0</v>
      </c>
      <c r="F32" s="59">
        <f t="shared" si="7"/>
        <v>163</v>
      </c>
      <c r="G32" s="59">
        <f t="shared" si="7"/>
        <v>0</v>
      </c>
      <c r="H32" s="59">
        <f t="shared" si="7"/>
        <v>16</v>
      </c>
      <c r="I32" s="59">
        <f t="shared" si="7"/>
        <v>9866</v>
      </c>
      <c r="J32" s="59">
        <f t="shared" si="7"/>
        <v>0</v>
      </c>
      <c r="K32" s="59">
        <f t="shared" si="7"/>
        <v>0</v>
      </c>
      <c r="L32" s="344">
        <f t="shared" si="1"/>
        <v>13152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859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454" t="s">
        <v>877</v>
      </c>
      <c r="B36" s="19"/>
      <c r="C36" s="15"/>
      <c r="D36" s="593" t="s">
        <v>381</v>
      </c>
      <c r="E36" s="593"/>
      <c r="F36" s="593"/>
      <c r="G36" s="593"/>
      <c r="H36" s="593"/>
      <c r="I36" s="593"/>
      <c r="J36" s="15" t="s">
        <v>868</v>
      </c>
      <c r="K36" s="15"/>
      <c r="L36" s="593"/>
      <c r="M36" s="593"/>
      <c r="N36" s="11"/>
    </row>
    <row r="37" spans="1:14" ht="14.25" customHeight="1">
      <c r="A37" s="536"/>
      <c r="B37" s="537"/>
      <c r="C37" s="538"/>
      <c r="D37" s="538"/>
      <c r="E37" s="538" t="s">
        <v>860</v>
      </c>
      <c r="F37" s="538"/>
      <c r="G37" s="538"/>
      <c r="H37" s="538"/>
      <c r="I37" s="538"/>
      <c r="J37" s="538"/>
      <c r="K37" s="425" t="s">
        <v>871</v>
      </c>
      <c r="L37" s="538"/>
      <c r="M37" s="348"/>
      <c r="N37" s="11"/>
    </row>
    <row r="38" spans="1:14" ht="12">
      <c r="A38" s="536"/>
      <c r="B38" s="537"/>
      <c r="C38" s="538"/>
      <c r="D38" s="538"/>
      <c r="E38" s="538"/>
      <c r="F38" s="538"/>
      <c r="G38" s="538"/>
      <c r="H38" s="538"/>
      <c r="I38" s="538"/>
      <c r="J38" s="538"/>
      <c r="K38" s="538"/>
      <c r="L38" s="538"/>
      <c r="M38" s="53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53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6:E36"/>
    <mergeCell ref="F36:I36"/>
    <mergeCell ref="L36:M36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58" bottom="0.3" header="0.3" footer="0.16"/>
  <pageSetup horizontalDpi="600" verticalDpi="600" orientation="landscape" paperSize="9" scale="8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7">
      <selection activeCell="K46" sqref="K46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383</v>
      </c>
      <c r="B2" s="600"/>
      <c r="C2" s="601" t="str">
        <f>'справка №1-БАЛАНС'!E3</f>
        <v>КОРПОРАЦИЯ ЗА ТЕХНОЛОГИИ И ИНОВАЦИИ "СЪЕДИНЕНИЕ" АД СОФИЯ</v>
      </c>
      <c r="D2" s="601"/>
      <c r="E2" s="601"/>
      <c r="F2" s="601"/>
      <c r="G2" s="601"/>
      <c r="H2" s="60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115086942</v>
      </c>
      <c r="P2" s="483"/>
      <c r="Q2" s="483"/>
      <c r="R2" s="526"/>
    </row>
    <row r="3" spans="1:18" ht="15">
      <c r="A3" s="599" t="s">
        <v>5</v>
      </c>
      <c r="B3" s="600"/>
      <c r="C3" s="602">
        <f>'справка №1-БАЛАНС'!E5</f>
        <v>39629</v>
      </c>
      <c r="D3" s="602"/>
      <c r="E3" s="602"/>
      <c r="F3" s="485"/>
      <c r="G3" s="485"/>
      <c r="H3" s="485"/>
      <c r="I3" s="485"/>
      <c r="J3" s="485"/>
      <c r="K3" s="485"/>
      <c r="L3" s="485"/>
      <c r="M3" s="603" t="s">
        <v>4</v>
      </c>
      <c r="N3" s="603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4" t="s">
        <v>463</v>
      </c>
      <c r="B5" s="605"/>
      <c r="C5" s="608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13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13" t="s">
        <v>528</v>
      </c>
      <c r="R5" s="613" t="s">
        <v>529</v>
      </c>
    </row>
    <row r="6" spans="1:18" s="100" customFormat="1" ht="48">
      <c r="A6" s="606"/>
      <c r="B6" s="607"/>
      <c r="C6" s="609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4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4"/>
      <c r="R6" s="614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2</v>
      </c>
      <c r="E10" s="189"/>
      <c r="F10" s="189"/>
      <c r="G10" s="74">
        <f aca="true" t="shared" si="2" ref="G10:G39">D10+E10-F10</f>
        <v>2</v>
      </c>
      <c r="H10" s="65"/>
      <c r="I10" s="65"/>
      <c r="J10" s="74">
        <f aca="true" t="shared" si="3" ref="J10:J39">G10+H10-I10</f>
        <v>2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7</v>
      </c>
      <c r="E11" s="189"/>
      <c r="F11" s="189"/>
      <c r="G11" s="74">
        <f t="shared" si="2"/>
        <v>7</v>
      </c>
      <c r="H11" s="65"/>
      <c r="I11" s="65"/>
      <c r="J11" s="74">
        <f t="shared" si="3"/>
        <v>7</v>
      </c>
      <c r="K11" s="65">
        <v>7</v>
      </c>
      <c r="L11" s="65"/>
      <c r="M11" s="65"/>
      <c r="N11" s="74">
        <f t="shared" si="4"/>
        <v>7</v>
      </c>
      <c r="O11" s="65"/>
      <c r="P11" s="65"/>
      <c r="Q11" s="74">
        <f t="shared" si="0"/>
        <v>7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18</v>
      </c>
      <c r="E13" s="189"/>
      <c r="F13" s="189"/>
      <c r="G13" s="74">
        <f t="shared" si="2"/>
        <v>18</v>
      </c>
      <c r="H13" s="65"/>
      <c r="I13" s="65"/>
      <c r="J13" s="74">
        <f t="shared" si="3"/>
        <v>18</v>
      </c>
      <c r="K13" s="65">
        <v>18</v>
      </c>
      <c r="L13" s="65"/>
      <c r="M13" s="65"/>
      <c r="N13" s="74">
        <f t="shared" si="4"/>
        <v>18</v>
      </c>
      <c r="O13" s="65"/>
      <c r="P13" s="65"/>
      <c r="Q13" s="74">
        <f t="shared" si="0"/>
        <v>18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855</v>
      </c>
      <c r="B15" s="374" t="s">
        <v>856</v>
      </c>
      <c r="C15" s="456" t="s">
        <v>857</v>
      </c>
      <c r="D15" s="457">
        <v>131</v>
      </c>
      <c r="E15" s="457">
        <v>44</v>
      </c>
      <c r="F15" s="457"/>
      <c r="G15" s="74">
        <f t="shared" si="2"/>
        <v>175</v>
      </c>
      <c r="H15" s="458"/>
      <c r="I15" s="458"/>
      <c r="J15" s="74">
        <f t="shared" si="3"/>
        <v>175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175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164</v>
      </c>
      <c r="E16" s="189"/>
      <c r="F16" s="189"/>
      <c r="G16" s="74">
        <f t="shared" si="2"/>
        <v>164</v>
      </c>
      <c r="H16" s="65"/>
      <c r="I16" s="65"/>
      <c r="J16" s="74">
        <f t="shared" si="3"/>
        <v>164</v>
      </c>
      <c r="K16" s="65">
        <v>147</v>
      </c>
      <c r="L16" s="65">
        <v>2</v>
      </c>
      <c r="M16" s="65"/>
      <c r="N16" s="74">
        <f t="shared" si="4"/>
        <v>149</v>
      </c>
      <c r="O16" s="65"/>
      <c r="P16" s="65"/>
      <c r="Q16" s="74">
        <f aca="true" t="shared" si="5" ref="Q16:Q25">N16+O16-P16</f>
        <v>149</v>
      </c>
      <c r="R16" s="74">
        <f aca="true" t="shared" si="6" ref="R16:R25">J16-Q16</f>
        <v>15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322</v>
      </c>
      <c r="E17" s="194">
        <f>SUM(E9:E16)</f>
        <v>44</v>
      </c>
      <c r="F17" s="194">
        <f>SUM(F9:F16)</f>
        <v>0</v>
      </c>
      <c r="G17" s="74">
        <f t="shared" si="2"/>
        <v>366</v>
      </c>
      <c r="H17" s="75">
        <f>SUM(H9:H16)</f>
        <v>0</v>
      </c>
      <c r="I17" s="75">
        <f>SUM(I9:I16)</f>
        <v>0</v>
      </c>
      <c r="J17" s="74">
        <f t="shared" si="3"/>
        <v>366</v>
      </c>
      <c r="K17" s="75">
        <f>SUM(K9:K16)</f>
        <v>172</v>
      </c>
      <c r="L17" s="75">
        <f>SUM(L9:L16)</f>
        <v>2</v>
      </c>
      <c r="M17" s="75">
        <f>SUM(M9:M16)</f>
        <v>0</v>
      </c>
      <c r="N17" s="74">
        <f t="shared" si="4"/>
        <v>174</v>
      </c>
      <c r="O17" s="75">
        <f>SUM(O9:O16)</f>
        <v>0</v>
      </c>
      <c r="P17" s="75">
        <f>SUM(P9:P16)</f>
        <v>0</v>
      </c>
      <c r="Q17" s="74">
        <f t="shared" si="5"/>
        <v>174</v>
      </c>
      <c r="R17" s="74">
        <f t="shared" si="6"/>
        <v>192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>
        <v>6070</v>
      </c>
      <c r="E18" s="187"/>
      <c r="F18" s="187">
        <v>4</v>
      </c>
      <c r="G18" s="74">
        <f t="shared" si="2"/>
        <v>6066</v>
      </c>
      <c r="H18" s="63"/>
      <c r="I18" s="63"/>
      <c r="J18" s="74">
        <f t="shared" si="3"/>
        <v>6066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6066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6</v>
      </c>
      <c r="E22" s="189"/>
      <c r="F22" s="189"/>
      <c r="G22" s="74">
        <f t="shared" si="2"/>
        <v>6</v>
      </c>
      <c r="H22" s="65"/>
      <c r="I22" s="65"/>
      <c r="J22" s="74">
        <f t="shared" si="3"/>
        <v>6</v>
      </c>
      <c r="K22" s="65">
        <v>6</v>
      </c>
      <c r="L22" s="65"/>
      <c r="M22" s="65"/>
      <c r="N22" s="74">
        <f t="shared" si="4"/>
        <v>6</v>
      </c>
      <c r="O22" s="65"/>
      <c r="P22" s="65"/>
      <c r="Q22" s="74">
        <f t="shared" si="5"/>
        <v>6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64</v>
      </c>
      <c r="E24" s="189"/>
      <c r="F24" s="189"/>
      <c r="G24" s="74">
        <f t="shared" si="2"/>
        <v>64</v>
      </c>
      <c r="H24" s="65"/>
      <c r="I24" s="65"/>
      <c r="J24" s="74">
        <f t="shared" si="3"/>
        <v>64</v>
      </c>
      <c r="K24" s="65">
        <v>30</v>
      </c>
      <c r="L24" s="65">
        <v>3</v>
      </c>
      <c r="M24" s="65"/>
      <c r="N24" s="74">
        <f t="shared" si="4"/>
        <v>33</v>
      </c>
      <c r="O24" s="65"/>
      <c r="P24" s="65"/>
      <c r="Q24" s="74">
        <f t="shared" si="5"/>
        <v>33</v>
      </c>
      <c r="R24" s="74">
        <f t="shared" si="6"/>
        <v>31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70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70</v>
      </c>
      <c r="H25" s="66">
        <f t="shared" si="7"/>
        <v>0</v>
      </c>
      <c r="I25" s="66">
        <f t="shared" si="7"/>
        <v>0</v>
      </c>
      <c r="J25" s="67">
        <f t="shared" si="3"/>
        <v>70</v>
      </c>
      <c r="K25" s="66">
        <f t="shared" si="7"/>
        <v>36</v>
      </c>
      <c r="L25" s="66">
        <f t="shared" si="7"/>
        <v>3</v>
      </c>
      <c r="M25" s="66">
        <f t="shared" si="7"/>
        <v>0</v>
      </c>
      <c r="N25" s="67">
        <f t="shared" si="4"/>
        <v>39</v>
      </c>
      <c r="O25" s="66">
        <f t="shared" si="7"/>
        <v>0</v>
      </c>
      <c r="P25" s="66">
        <f t="shared" si="7"/>
        <v>0</v>
      </c>
      <c r="Q25" s="67">
        <f t="shared" si="5"/>
        <v>39</v>
      </c>
      <c r="R25" s="67">
        <f t="shared" si="6"/>
        <v>31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851</v>
      </c>
      <c r="C27" s="380" t="s">
        <v>584</v>
      </c>
      <c r="D27" s="192">
        <f>SUM(D28:D31)</f>
        <v>3942</v>
      </c>
      <c r="E27" s="192">
        <f aca="true" t="shared" si="8" ref="E27:P27">SUM(E28:E31)</f>
        <v>760</v>
      </c>
      <c r="F27" s="192">
        <f t="shared" si="8"/>
        <v>486</v>
      </c>
      <c r="G27" s="71">
        <f t="shared" si="2"/>
        <v>4216</v>
      </c>
      <c r="H27" s="70">
        <f t="shared" si="8"/>
        <v>0</v>
      </c>
      <c r="I27" s="70">
        <f t="shared" si="8"/>
        <v>0</v>
      </c>
      <c r="J27" s="71">
        <f t="shared" si="3"/>
        <v>4216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4216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>
        <v>3925</v>
      </c>
      <c r="E28" s="189">
        <v>440</v>
      </c>
      <c r="F28" s="189">
        <v>486</v>
      </c>
      <c r="G28" s="74">
        <f t="shared" si="2"/>
        <v>3879</v>
      </c>
      <c r="H28" s="65"/>
      <c r="I28" s="65"/>
      <c r="J28" s="74">
        <f t="shared" si="3"/>
        <v>3879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3879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>
        <v>17</v>
      </c>
      <c r="E29" s="189"/>
      <c r="F29" s="189"/>
      <c r="G29" s="74">
        <f t="shared" si="2"/>
        <v>17</v>
      </c>
      <c r="H29" s="72"/>
      <c r="I29" s="72"/>
      <c r="J29" s="74">
        <f t="shared" si="3"/>
        <v>17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17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>
        <v>320</v>
      </c>
      <c r="F30" s="189"/>
      <c r="G30" s="74">
        <f t="shared" si="2"/>
        <v>320</v>
      </c>
      <c r="H30" s="72"/>
      <c r="I30" s="72"/>
      <c r="J30" s="74">
        <f t="shared" si="3"/>
        <v>320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320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600</v>
      </c>
      <c r="D38" s="194">
        <f>D27+D32+D37</f>
        <v>3942</v>
      </c>
      <c r="E38" s="194">
        <f aca="true" t="shared" si="12" ref="E38:P38">E27+E32+E37</f>
        <v>760</v>
      </c>
      <c r="F38" s="194">
        <f t="shared" si="12"/>
        <v>486</v>
      </c>
      <c r="G38" s="74">
        <f t="shared" si="2"/>
        <v>4216</v>
      </c>
      <c r="H38" s="75">
        <f t="shared" si="12"/>
        <v>0</v>
      </c>
      <c r="I38" s="75">
        <f t="shared" si="12"/>
        <v>0</v>
      </c>
      <c r="J38" s="74">
        <f t="shared" si="3"/>
        <v>4216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4216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10404</v>
      </c>
      <c r="E40" s="438">
        <f>E17+E18+E19+E25+E38+E39</f>
        <v>804</v>
      </c>
      <c r="F40" s="438">
        <f aca="true" t="shared" si="13" ref="F40:R40">F17+F18+F19+F25+F38+F39</f>
        <v>490</v>
      </c>
      <c r="G40" s="438">
        <f t="shared" si="13"/>
        <v>10718</v>
      </c>
      <c r="H40" s="438">
        <f t="shared" si="13"/>
        <v>0</v>
      </c>
      <c r="I40" s="438">
        <f t="shared" si="13"/>
        <v>0</v>
      </c>
      <c r="J40" s="438">
        <f t="shared" si="13"/>
        <v>10718</v>
      </c>
      <c r="K40" s="438">
        <f t="shared" si="13"/>
        <v>208</v>
      </c>
      <c r="L40" s="438">
        <f t="shared" si="13"/>
        <v>5</v>
      </c>
      <c r="M40" s="438">
        <f t="shared" si="13"/>
        <v>0</v>
      </c>
      <c r="N40" s="438">
        <f t="shared" si="13"/>
        <v>213</v>
      </c>
      <c r="O40" s="438">
        <f t="shared" si="13"/>
        <v>0</v>
      </c>
      <c r="P40" s="438">
        <f t="shared" si="13"/>
        <v>0</v>
      </c>
      <c r="Q40" s="438">
        <f t="shared" si="13"/>
        <v>213</v>
      </c>
      <c r="R40" s="438">
        <f t="shared" si="13"/>
        <v>10505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878</v>
      </c>
      <c r="C44" s="354"/>
      <c r="D44" s="355"/>
      <c r="E44" s="355"/>
      <c r="F44" s="355"/>
      <c r="G44" s="351"/>
      <c r="H44" s="356" t="s">
        <v>869</v>
      </c>
      <c r="I44" s="356"/>
      <c r="J44" s="356"/>
      <c r="K44" s="610"/>
      <c r="L44" s="610"/>
      <c r="M44" s="610"/>
      <c r="N44" s="610"/>
      <c r="O44" s="611" t="s">
        <v>779</v>
      </c>
      <c r="P44" s="612"/>
      <c r="Q44" s="612"/>
      <c r="R44" s="61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863</v>
      </c>
      <c r="J45" s="349"/>
      <c r="K45" s="349"/>
      <c r="L45" s="349"/>
      <c r="M45" s="349"/>
      <c r="N45" s="349"/>
      <c r="O45" s="425" t="s">
        <v>871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6">
      <selection activeCell="A113" sqref="A113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607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1" t="str">
        <f>'справка №1-БАЛАНС'!E3</f>
        <v>КОРПОРАЦИЯ ЗА ТЕХНОЛОГИИ И ИНОВАЦИИ "СЪЕДИНЕНИЕ" АД СОФИЯ</v>
      </c>
      <c r="C3" s="622"/>
      <c r="D3" s="526" t="s">
        <v>2</v>
      </c>
      <c r="E3" s="107">
        <f>'справка №1-БАЛАНС'!H3</f>
        <v>115086942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9">
        <f>'справка №1-БАЛАНС'!E5</f>
        <v>39629</v>
      </c>
      <c r="C4" s="620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388</v>
      </c>
      <c r="D11" s="119">
        <f>SUM(D12:D14)</f>
        <v>0</v>
      </c>
      <c r="E11" s="120">
        <f>SUM(E12:E14)</f>
        <v>388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>
        <v>388</v>
      </c>
      <c r="D12" s="108"/>
      <c r="E12" s="120">
        <f aca="true" t="shared" si="0" ref="E12:E42">C12-D12</f>
        <v>388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>
        <v>23</v>
      </c>
      <c r="D15" s="108"/>
      <c r="E15" s="120">
        <f t="shared" si="0"/>
        <v>23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411</v>
      </c>
      <c r="D19" s="104">
        <f>D11+D15+D16</f>
        <v>0</v>
      </c>
      <c r="E19" s="118">
        <f>E11+E15+E16</f>
        <v>411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610</v>
      </c>
      <c r="D24" s="119">
        <f>SUM(D25:D27)</f>
        <v>610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v>18</v>
      </c>
      <c r="D25" s="108">
        <v>18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434</v>
      </c>
      <c r="D26" s="108">
        <v>434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158</v>
      </c>
      <c r="D27" s="108">
        <v>158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18</v>
      </c>
      <c r="D28" s="108">
        <v>18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20</v>
      </c>
      <c r="D29" s="108">
        <v>20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>
        <v>128</v>
      </c>
      <c r="D30" s="108">
        <v>128</v>
      </c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>
        <v>20</v>
      </c>
      <c r="D32" s="108">
        <v>20</v>
      </c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8</v>
      </c>
      <c r="D33" s="105">
        <f>SUM(D34:D37)</f>
        <v>8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8</v>
      </c>
      <c r="D35" s="108">
        <v>8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162</v>
      </c>
      <c r="D38" s="105">
        <f>SUM(D39:D42)</f>
        <v>162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>
        <v>4</v>
      </c>
      <c r="D40" s="108">
        <v>4</v>
      </c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158</v>
      </c>
      <c r="D42" s="108">
        <v>158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966</v>
      </c>
      <c r="D43" s="104">
        <f>D24+D28+D29+D31+D30+D32+D33+D38</f>
        <v>966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1377</v>
      </c>
      <c r="D44" s="103">
        <f>D43+D21+D19+D9</f>
        <v>966</v>
      </c>
      <c r="E44" s="118">
        <f>E43+E21+E19+E9</f>
        <v>411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1525</v>
      </c>
      <c r="D52" s="103">
        <f>SUM(D53:D55)</f>
        <v>0</v>
      </c>
      <c r="E52" s="119">
        <f>C52-D52</f>
        <v>1525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>
        <v>1525</v>
      </c>
      <c r="D53" s="108"/>
      <c r="E53" s="119">
        <f>C53-D53</f>
        <v>1525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>
        <v>191</v>
      </c>
      <c r="D62" s="108"/>
      <c r="E62" s="119">
        <f t="shared" si="1"/>
        <v>191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1716</v>
      </c>
      <c r="D66" s="103">
        <f>D52+D56+D61+D62+D63+D64</f>
        <v>0</v>
      </c>
      <c r="E66" s="119">
        <f t="shared" si="1"/>
        <v>1716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1298</v>
      </c>
      <c r="D71" s="105">
        <f>SUM(D72:D74)</f>
        <v>1298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802</v>
      </c>
      <c r="D72" s="108">
        <v>802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496</v>
      </c>
      <c r="D74" s="108">
        <v>496</v>
      </c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305</v>
      </c>
      <c r="D85" s="104">
        <f>SUM(D86:D90)+D94</f>
        <v>305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>
        <v>62</v>
      </c>
      <c r="D86" s="108">
        <v>62</v>
      </c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116</v>
      </c>
      <c r="D87" s="108">
        <v>116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87</v>
      </c>
      <c r="D89" s="108">
        <v>87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33</v>
      </c>
      <c r="D90" s="103">
        <f>SUM(D91:D93)</f>
        <v>33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/>
      <c r="D92" s="108"/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33</v>
      </c>
      <c r="D93" s="108">
        <v>33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7</v>
      </c>
      <c r="D94" s="108">
        <v>7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390</v>
      </c>
      <c r="D95" s="108">
        <v>390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1993</v>
      </c>
      <c r="D96" s="104">
        <f>D85+D80+D75+D71+D95</f>
        <v>1993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3709</v>
      </c>
      <c r="D97" s="104">
        <f>D96+D68+D66</f>
        <v>1993</v>
      </c>
      <c r="E97" s="104">
        <f>E96+E68+E66</f>
        <v>1716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778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879</v>
      </c>
      <c r="B109" s="616"/>
      <c r="C109" s="616" t="s">
        <v>817</v>
      </c>
      <c r="D109" s="616"/>
      <c r="E109" s="616"/>
      <c r="F109" s="616"/>
    </row>
    <row r="110" spans="1:6" ht="24">
      <c r="A110" s="385"/>
      <c r="B110" s="386"/>
      <c r="C110" s="385" t="s">
        <v>864</v>
      </c>
      <c r="D110" s="385"/>
      <c r="E110" s="385"/>
      <c r="F110" s="387"/>
    </row>
    <row r="111" spans="1:6" ht="12">
      <c r="A111" s="385"/>
      <c r="B111" s="386"/>
      <c r="C111" s="615" t="s">
        <v>779</v>
      </c>
      <c r="D111" s="615"/>
      <c r="E111" s="615"/>
      <c r="F111" s="615"/>
    </row>
    <row r="112" spans="1:6" ht="12">
      <c r="A112" s="349"/>
      <c r="B112" s="388"/>
      <c r="C112" s="425" t="s">
        <v>871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20" sqref="F2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3" t="str">
        <f>'справка №1-БАЛАНС'!E3</f>
        <v>КОРПОРАЦИЯ ЗА ТЕХНОЛОГИИ И ИНОВАЦИИ "СЪЕДИНЕНИЕ" АД СОФИЯ</v>
      </c>
      <c r="C4" s="623"/>
      <c r="D4" s="623"/>
      <c r="E4" s="623"/>
      <c r="F4" s="623"/>
      <c r="G4" s="629" t="s">
        <v>2</v>
      </c>
      <c r="H4" s="629"/>
      <c r="I4" s="500">
        <f>'справка №1-БАЛАНС'!H3</f>
        <v>115086942</v>
      </c>
    </row>
    <row r="5" spans="1:9" ht="15">
      <c r="A5" s="501" t="s">
        <v>5</v>
      </c>
      <c r="B5" s="624">
        <f>'справка №1-БАЛАНС'!E5</f>
        <v>39629</v>
      </c>
      <c r="C5" s="624"/>
      <c r="D5" s="624"/>
      <c r="E5" s="624"/>
      <c r="F5" s="624"/>
      <c r="G5" s="627" t="s">
        <v>4</v>
      </c>
      <c r="H5" s="628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>
        <v>4076540</v>
      </c>
      <c r="D12" s="98"/>
      <c r="E12" s="98"/>
      <c r="F12" s="98">
        <v>4203</v>
      </c>
      <c r="G12" s="98"/>
      <c r="H12" s="98"/>
      <c r="I12" s="434">
        <f>F12+G12-H12</f>
        <v>4203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>
        <v>13</v>
      </c>
      <c r="G16" s="98"/>
      <c r="H16" s="98"/>
      <c r="I16" s="434">
        <f t="shared" si="0"/>
        <v>13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4076540</v>
      </c>
      <c r="D17" s="85">
        <f t="shared" si="1"/>
        <v>0</v>
      </c>
      <c r="E17" s="85">
        <f t="shared" si="1"/>
        <v>0</v>
      </c>
      <c r="F17" s="85">
        <f t="shared" si="1"/>
        <v>4216</v>
      </c>
      <c r="G17" s="85">
        <f t="shared" si="1"/>
        <v>0</v>
      </c>
      <c r="H17" s="85">
        <f t="shared" si="1"/>
        <v>0</v>
      </c>
      <c r="I17" s="434">
        <f t="shared" si="0"/>
        <v>4216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>
        <v>183821</v>
      </c>
      <c r="D19" s="98"/>
      <c r="E19" s="98"/>
      <c r="F19" s="98">
        <v>6029</v>
      </c>
      <c r="G19" s="98"/>
      <c r="H19" s="98"/>
      <c r="I19" s="434">
        <f t="shared" si="0"/>
        <v>6029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>
        <v>56</v>
      </c>
      <c r="G25" s="98"/>
      <c r="H25" s="98"/>
      <c r="I25" s="434">
        <f t="shared" si="0"/>
        <v>56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183821</v>
      </c>
      <c r="D26" s="85">
        <f t="shared" si="2"/>
        <v>0</v>
      </c>
      <c r="E26" s="85">
        <f t="shared" si="2"/>
        <v>0</v>
      </c>
      <c r="F26" s="85">
        <f t="shared" si="2"/>
        <v>6085</v>
      </c>
      <c r="G26" s="85">
        <f t="shared" si="2"/>
        <v>0</v>
      </c>
      <c r="H26" s="85">
        <f t="shared" si="2"/>
        <v>0</v>
      </c>
      <c r="I26" s="434">
        <f t="shared" si="0"/>
        <v>6085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880</v>
      </c>
      <c r="B30" s="626"/>
      <c r="C30" s="626"/>
      <c r="D30" s="459" t="s">
        <v>817</v>
      </c>
      <c r="E30" s="625"/>
      <c r="F30" s="625"/>
      <c r="G30" s="625"/>
      <c r="H30" s="420" t="s">
        <v>779</v>
      </c>
      <c r="I30" s="625"/>
      <c r="J30" s="625"/>
    </row>
    <row r="31" spans="1:9" s="521" customFormat="1" ht="12">
      <c r="A31" s="349"/>
      <c r="B31" s="388"/>
      <c r="C31" s="349"/>
      <c r="D31" s="523"/>
      <c r="E31" s="523" t="s">
        <v>860</v>
      </c>
      <c r="F31" s="523"/>
      <c r="G31" s="523" t="s">
        <v>873</v>
      </c>
      <c r="H31" s="523" t="s">
        <v>159</v>
      </c>
      <c r="I31" s="425" t="s">
        <v>872</v>
      </c>
    </row>
    <row r="32" spans="1:9" s="521" customFormat="1" ht="12">
      <c r="A32" s="349"/>
      <c r="B32" s="388"/>
      <c r="C32" s="349"/>
      <c r="D32" s="523"/>
      <c r="E32" s="523"/>
      <c r="F32" s="523"/>
      <c r="G32" s="523" t="s">
        <v>874</v>
      </c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18">
      <selection activeCell="C162" sqref="C16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17.625" style="509" customWidth="1"/>
    <col min="6" max="6" width="16.2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0" t="str">
        <f>'справка №1-БАЛАНС'!E3</f>
        <v>КОРПОРАЦИЯ ЗА ТЕХНОЛОГИИ И ИНОВАЦИИ "СЪЕДИНЕНИЕ" АД СОФИЯ</v>
      </c>
      <c r="C5" s="630"/>
      <c r="D5" s="630"/>
      <c r="E5" s="570" t="s">
        <v>2</v>
      </c>
      <c r="F5" s="451">
        <f>'справка №1-БАЛАНС'!H3</f>
        <v>115086942</v>
      </c>
    </row>
    <row r="6" spans="1:13" ht="15" customHeight="1">
      <c r="A6" s="27" t="s">
        <v>820</v>
      </c>
      <c r="B6" s="631">
        <f>'справка №1-БАЛАНС'!E5</f>
        <v>39629</v>
      </c>
      <c r="C6" s="631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578" t="s">
        <v>881</v>
      </c>
      <c r="B12" s="37"/>
      <c r="C12" s="441">
        <v>191</v>
      </c>
      <c r="D12" s="441">
        <v>66.43</v>
      </c>
      <c r="E12" s="441">
        <v>250</v>
      </c>
      <c r="F12" s="443">
        <v>1360</v>
      </c>
    </row>
    <row r="13" spans="1:6" ht="12.75">
      <c r="A13" s="578" t="s">
        <v>882</v>
      </c>
      <c r="B13" s="37"/>
      <c r="C13" s="441">
        <v>149</v>
      </c>
      <c r="D13" s="441">
        <v>88.68</v>
      </c>
      <c r="E13" s="441"/>
      <c r="F13" s="443">
        <f aca="true" t="shared" si="0" ref="F13:F26">C13-E13</f>
        <v>149</v>
      </c>
    </row>
    <row r="14" spans="1:6" ht="12.75">
      <c r="A14" s="578" t="s">
        <v>883</v>
      </c>
      <c r="B14" s="37"/>
      <c r="C14" s="441">
        <v>363</v>
      </c>
      <c r="D14" s="441">
        <v>66.74</v>
      </c>
      <c r="E14" s="441">
        <v>363</v>
      </c>
      <c r="F14" s="443">
        <f t="shared" si="0"/>
        <v>0</v>
      </c>
    </row>
    <row r="15" spans="1:6" ht="12.75">
      <c r="A15" s="578" t="s">
        <v>884</v>
      </c>
      <c r="B15" s="37"/>
      <c r="C15" s="441">
        <v>103</v>
      </c>
      <c r="D15" s="441">
        <v>47</v>
      </c>
      <c r="E15" s="441"/>
      <c r="F15" s="443">
        <f t="shared" si="0"/>
        <v>103</v>
      </c>
    </row>
    <row r="16" spans="1:6" ht="12.75">
      <c r="A16" s="578" t="s">
        <v>885</v>
      </c>
      <c r="B16" s="37"/>
      <c r="C16" s="441">
        <v>5</v>
      </c>
      <c r="D16" s="441">
        <v>100</v>
      </c>
      <c r="E16" s="441"/>
      <c r="F16" s="443">
        <f t="shared" si="0"/>
        <v>5</v>
      </c>
    </row>
    <row r="17" spans="1:6" ht="12.75">
      <c r="A17" s="578" t="s">
        <v>886</v>
      </c>
      <c r="B17" s="37"/>
      <c r="C17" s="441">
        <v>4</v>
      </c>
      <c r="D17" s="441">
        <v>80</v>
      </c>
      <c r="E17" s="441"/>
      <c r="F17" s="443">
        <f t="shared" si="0"/>
        <v>4</v>
      </c>
    </row>
    <row r="18" spans="1:6" ht="12.75">
      <c r="A18" s="578" t="s">
        <v>887</v>
      </c>
      <c r="B18" s="37"/>
      <c r="C18" s="441">
        <v>1360</v>
      </c>
      <c r="D18" s="441">
        <v>91</v>
      </c>
      <c r="E18" s="441"/>
      <c r="F18" s="443">
        <f t="shared" si="0"/>
        <v>1360</v>
      </c>
    </row>
    <row r="19" spans="1:6" ht="12.75">
      <c r="A19" s="578" t="s">
        <v>888</v>
      </c>
      <c r="B19" s="37"/>
      <c r="C19" s="441">
        <v>19</v>
      </c>
      <c r="D19" s="441">
        <v>59.07</v>
      </c>
      <c r="E19" s="441"/>
      <c r="F19" s="443">
        <f t="shared" si="0"/>
        <v>19</v>
      </c>
    </row>
    <row r="20" spans="1:6" ht="12.75">
      <c r="A20" s="578" t="s">
        <v>889</v>
      </c>
      <c r="B20" s="37"/>
      <c r="C20" s="441">
        <v>960</v>
      </c>
      <c r="D20" s="441">
        <v>47.54</v>
      </c>
      <c r="E20" s="441">
        <v>78</v>
      </c>
      <c r="F20" s="443">
        <f t="shared" si="0"/>
        <v>882</v>
      </c>
    </row>
    <row r="21" spans="1:6" ht="12.75">
      <c r="A21" s="578" t="s">
        <v>890</v>
      </c>
      <c r="B21" s="37"/>
      <c r="C21" s="441">
        <v>27</v>
      </c>
      <c r="D21" s="441">
        <v>46.05</v>
      </c>
      <c r="E21" s="441"/>
      <c r="F21" s="443">
        <f t="shared" si="0"/>
        <v>27</v>
      </c>
    </row>
    <row r="22" spans="1:6" ht="12.75">
      <c r="A22" s="578" t="s">
        <v>891</v>
      </c>
      <c r="B22" s="37"/>
      <c r="C22" s="441">
        <v>23</v>
      </c>
      <c r="D22" s="441">
        <v>59.53</v>
      </c>
      <c r="E22" s="441"/>
      <c r="F22" s="443">
        <f t="shared" si="0"/>
        <v>23</v>
      </c>
    </row>
    <row r="23" spans="1:6" ht="12.75">
      <c r="A23" s="36" t="s">
        <v>892</v>
      </c>
      <c r="B23" s="37"/>
      <c r="C23" s="441">
        <v>525</v>
      </c>
      <c r="D23" s="441">
        <v>45</v>
      </c>
      <c r="E23" s="441"/>
      <c r="F23" s="443">
        <f t="shared" si="0"/>
        <v>525</v>
      </c>
    </row>
    <row r="24" spans="1:6" ht="12.75">
      <c r="A24" s="36" t="s">
        <v>895</v>
      </c>
      <c r="B24" s="37"/>
      <c r="C24" s="441">
        <v>150</v>
      </c>
      <c r="D24" s="441">
        <v>50</v>
      </c>
      <c r="E24" s="441"/>
      <c r="F24" s="443">
        <f t="shared" si="0"/>
        <v>150</v>
      </c>
    </row>
    <row r="25" spans="1:6" ht="12" customHeight="1">
      <c r="A25" s="36"/>
      <c r="B25" s="37"/>
      <c r="C25" s="441"/>
      <c r="D25" s="441"/>
      <c r="E25" s="441"/>
      <c r="F25" s="443">
        <f t="shared" si="0"/>
        <v>0</v>
      </c>
    </row>
    <row r="26" spans="1:6" ht="12.75">
      <c r="A26" s="36"/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3879</v>
      </c>
      <c r="D27" s="429"/>
      <c r="E27" s="429">
        <f>SUM(E12:E26)</f>
        <v>691</v>
      </c>
      <c r="F27" s="442">
        <f>SUM(F12:F26)</f>
        <v>4607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870</v>
      </c>
      <c r="B29" s="37"/>
      <c r="C29" s="441">
        <v>3</v>
      </c>
      <c r="D29" s="441"/>
      <c r="E29" s="441"/>
      <c r="F29" s="443">
        <v>3</v>
      </c>
    </row>
    <row r="30" spans="1:6" ht="12.75">
      <c r="A30" s="36" t="s">
        <v>894</v>
      </c>
      <c r="B30" s="37"/>
      <c r="C30" s="441">
        <v>14</v>
      </c>
      <c r="D30" s="441"/>
      <c r="E30" s="441"/>
      <c r="F30" s="443"/>
    </row>
    <row r="31" spans="1:6" ht="12.75">
      <c r="A31" s="36"/>
      <c r="B31" s="40"/>
      <c r="C31" s="441"/>
      <c r="D31" s="441"/>
      <c r="E31" s="441"/>
      <c r="F31" s="443"/>
    </row>
    <row r="32" spans="1:6" ht="12.75">
      <c r="A32" s="36"/>
      <c r="B32" s="37"/>
      <c r="C32" s="441"/>
      <c r="D32" s="441"/>
      <c r="E32" s="441"/>
      <c r="F32" s="443"/>
    </row>
    <row r="33" spans="1:6" ht="12.75">
      <c r="A33" s="36"/>
      <c r="B33" s="37"/>
      <c r="C33" s="441"/>
      <c r="D33" s="441"/>
      <c r="E33" s="441"/>
      <c r="F33" s="443"/>
    </row>
    <row r="34" spans="1:6" ht="12.75">
      <c r="A34" s="36"/>
      <c r="B34" s="37"/>
      <c r="C34" s="441"/>
      <c r="D34" s="441"/>
      <c r="E34" s="441"/>
      <c r="F34" s="443"/>
    </row>
    <row r="35" spans="1:6" ht="12.75">
      <c r="A35" s="36"/>
      <c r="B35" s="37"/>
      <c r="C35" s="441"/>
      <c r="D35" s="441"/>
      <c r="E35" s="441"/>
      <c r="F35" s="443"/>
    </row>
    <row r="36" spans="1:6" ht="12.75">
      <c r="A36" s="36"/>
      <c r="B36" s="37"/>
      <c r="C36" s="441"/>
      <c r="D36" s="441"/>
      <c r="E36" s="441"/>
      <c r="F36" s="443"/>
    </row>
    <row r="37" spans="1:6" ht="12.75">
      <c r="A37" s="36"/>
      <c r="B37" s="37"/>
      <c r="C37" s="441"/>
      <c r="D37" s="441"/>
      <c r="E37" s="441"/>
      <c r="F37" s="443"/>
    </row>
    <row r="38" spans="1:6" ht="12.75">
      <c r="A38" s="36"/>
      <c r="B38" s="37"/>
      <c r="C38" s="441"/>
      <c r="D38" s="441"/>
      <c r="E38" s="441"/>
      <c r="F38" s="443"/>
    </row>
    <row r="39" spans="1:6" ht="12.75">
      <c r="A39" s="36"/>
      <c r="B39" s="37"/>
      <c r="C39" s="441"/>
      <c r="D39" s="441"/>
      <c r="E39" s="441"/>
      <c r="F39" s="443"/>
    </row>
    <row r="40" spans="1:6" ht="12.75">
      <c r="A40" s="36"/>
      <c r="B40" s="37"/>
      <c r="C40" s="441"/>
      <c r="D40" s="441"/>
      <c r="E40" s="441"/>
      <c r="F40" s="443"/>
    </row>
    <row r="41" spans="1:6" ht="12.75">
      <c r="A41" s="36"/>
      <c r="B41" s="37"/>
      <c r="C41" s="441"/>
      <c r="D41" s="441"/>
      <c r="E41" s="441"/>
      <c r="F41" s="443"/>
    </row>
    <row r="42" spans="1:6" ht="12" customHeight="1">
      <c r="A42" s="36"/>
      <c r="B42" s="37"/>
      <c r="C42" s="441"/>
      <c r="D42" s="441"/>
      <c r="E42" s="441"/>
      <c r="F42" s="443"/>
    </row>
    <row r="43" spans="1:6" ht="12.75">
      <c r="A43" s="36"/>
      <c r="B43" s="37"/>
      <c r="C43" s="441"/>
      <c r="D43" s="441"/>
      <c r="E43" s="441"/>
      <c r="F43" s="443"/>
    </row>
    <row r="44" spans="1:16" ht="15" customHeight="1">
      <c r="A44" s="38" t="s">
        <v>580</v>
      </c>
      <c r="B44" s="39" t="s">
        <v>832</v>
      </c>
      <c r="C44" s="429">
        <f>SUM(C29:C43)</f>
        <v>17</v>
      </c>
      <c r="D44" s="429"/>
      <c r="E44" s="429">
        <f>SUM(E29:E43)</f>
        <v>0</v>
      </c>
      <c r="F44" s="442">
        <f>SUM(F29:F43)</f>
        <v>3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893</v>
      </c>
      <c r="B46" s="37"/>
      <c r="C46" s="441">
        <v>320</v>
      </c>
      <c r="D46" s="441">
        <v>30</v>
      </c>
      <c r="E46" s="441"/>
      <c r="F46" s="443"/>
    </row>
    <row r="47" spans="1:6" ht="12.75">
      <c r="A47" s="36"/>
      <c r="B47" s="37"/>
      <c r="C47" s="441"/>
      <c r="D47" s="441"/>
      <c r="E47" s="441"/>
      <c r="F47" s="443"/>
    </row>
    <row r="48" spans="1:6" ht="12.75">
      <c r="A48" s="36"/>
      <c r="B48" s="40"/>
      <c r="C48" s="441"/>
      <c r="D48" s="441"/>
      <c r="E48" s="441"/>
      <c r="F48" s="443"/>
    </row>
    <row r="49" spans="1:6" ht="12.75">
      <c r="A49" s="36"/>
      <c r="B49" s="40"/>
      <c r="C49" s="441"/>
      <c r="D49" s="441"/>
      <c r="E49" s="441"/>
      <c r="F49" s="443"/>
    </row>
    <row r="50" spans="1:6" ht="12.75">
      <c r="A50" s="36"/>
      <c r="B50" s="37"/>
      <c r="C50" s="441"/>
      <c r="D50" s="441"/>
      <c r="E50" s="441"/>
      <c r="F50" s="443"/>
    </row>
    <row r="51" spans="1:6" ht="12.75">
      <c r="A51" s="36"/>
      <c r="B51" s="37"/>
      <c r="C51" s="441"/>
      <c r="D51" s="441"/>
      <c r="E51" s="441"/>
      <c r="F51" s="443"/>
    </row>
    <row r="52" spans="1:6" ht="12.75">
      <c r="A52" s="36"/>
      <c r="B52" s="37"/>
      <c r="C52" s="441"/>
      <c r="D52" s="441"/>
      <c r="E52" s="441"/>
      <c r="F52" s="443"/>
    </row>
    <row r="53" spans="1:6" ht="12.75">
      <c r="A53" s="36"/>
      <c r="B53" s="37"/>
      <c r="C53" s="441"/>
      <c r="D53" s="441"/>
      <c r="E53" s="441"/>
      <c r="F53" s="443"/>
    </row>
    <row r="54" spans="1:6" ht="12.75">
      <c r="A54" s="36"/>
      <c r="B54" s="37"/>
      <c r="C54" s="441"/>
      <c r="D54" s="441"/>
      <c r="E54" s="441"/>
      <c r="F54" s="443"/>
    </row>
    <row r="55" spans="1:6" ht="12.75">
      <c r="A55" s="36"/>
      <c r="B55" s="37"/>
      <c r="C55" s="441"/>
      <c r="D55" s="441"/>
      <c r="E55" s="441"/>
      <c r="F55" s="443"/>
    </row>
    <row r="56" spans="1:6" ht="12.75">
      <c r="A56" s="36"/>
      <c r="B56" s="37"/>
      <c r="C56" s="441"/>
      <c r="D56" s="441"/>
      <c r="E56" s="441"/>
      <c r="F56" s="443"/>
    </row>
    <row r="57" spans="1:6" ht="12.75">
      <c r="A57" s="36"/>
      <c r="B57" s="37"/>
      <c r="C57" s="441"/>
      <c r="D57" s="441"/>
      <c r="E57" s="441"/>
      <c r="F57" s="443"/>
    </row>
    <row r="58" spans="1:6" ht="12.75">
      <c r="A58" s="36"/>
      <c r="B58" s="37"/>
      <c r="C58" s="441"/>
      <c r="D58" s="441"/>
      <c r="E58" s="441"/>
      <c r="F58" s="443"/>
    </row>
    <row r="59" spans="1:6" ht="12" customHeight="1">
      <c r="A59" s="36"/>
      <c r="B59" s="37"/>
      <c r="C59" s="441"/>
      <c r="D59" s="441"/>
      <c r="E59" s="441"/>
      <c r="F59" s="443"/>
    </row>
    <row r="60" spans="1:6" ht="12.75">
      <c r="A60" s="36"/>
      <c r="B60" s="37"/>
      <c r="C60" s="441"/>
      <c r="D60" s="441"/>
      <c r="E60" s="441"/>
      <c r="F60" s="443"/>
    </row>
    <row r="61" spans="1:16" ht="12" customHeight="1">
      <c r="A61" s="38" t="s">
        <v>599</v>
      </c>
      <c r="B61" s="39" t="s">
        <v>834</v>
      </c>
      <c r="C61" s="429">
        <f>SUM(C46:C60)</f>
        <v>320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1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1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1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1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1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1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1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1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1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1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1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1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1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1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4216</v>
      </c>
      <c r="D79" s="429"/>
      <c r="E79" s="429">
        <f>E78+E61+E44+E27</f>
        <v>691</v>
      </c>
      <c r="F79" s="442">
        <f>F78+F61+F44+F27</f>
        <v>4610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2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2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2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2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2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2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2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2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2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2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2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2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2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2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3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3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3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3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3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3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3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3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3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3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3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3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3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3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4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4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4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4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4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4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4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4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4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4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4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4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4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4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5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5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5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5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5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5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5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5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5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5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5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5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5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5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876</v>
      </c>
      <c r="B151" s="453"/>
      <c r="C151" s="632" t="s">
        <v>847</v>
      </c>
      <c r="D151" s="632"/>
      <c r="E151" s="632"/>
      <c r="F151" s="632"/>
    </row>
    <row r="152" spans="1:6" ht="12.75">
      <c r="A152" s="517"/>
      <c r="B152" s="518"/>
      <c r="C152" s="517" t="s">
        <v>865</v>
      </c>
      <c r="D152" s="517"/>
      <c r="E152" s="517"/>
      <c r="F152" s="517"/>
    </row>
    <row r="153" spans="1:6" ht="12.75">
      <c r="A153" s="517"/>
      <c r="B153" s="518"/>
      <c r="C153" s="632" t="s">
        <v>854</v>
      </c>
      <c r="D153" s="632"/>
      <c r="E153" s="632"/>
      <c r="F153" s="632"/>
    </row>
    <row r="154" spans="3:5" ht="12.75">
      <c r="C154" s="425" t="s">
        <v>871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116:F130 C12:F26 C63:F77 C82:F96 C99:F113 C29:F43 C46:F60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soglav1</cp:lastModifiedBy>
  <cp:lastPrinted>2008-07-30T08:14:28Z</cp:lastPrinted>
  <dcterms:created xsi:type="dcterms:W3CDTF">2000-06-29T12:02:40Z</dcterms:created>
  <dcterms:modified xsi:type="dcterms:W3CDTF">2008-07-30T11:05:13Z</dcterms:modified>
  <cp:category/>
  <cp:version/>
  <cp:contentType/>
  <cp:contentStatus/>
</cp:coreProperties>
</file>