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firstSheet="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<sst xmlns="http://schemas.openxmlformats.org/spreadsheetml/2006/main" count="4311" uniqueCount="1000">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</sst>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43191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01.04.2018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46111</v>
      </c>
      <c r="D6" s="675">
        <f aca="true" t="shared" si="0" ref="D6:D15">C6-E6</f>
        <v>0</v>
      </c>
      <c r="E6" s="674">
        <f>'1-Баланс'!G95</f>
        <v>46111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4664</v>
      </c>
      <c r="D7" s="675">
        <f t="shared" si="0"/>
        <v>4014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75</v>
      </c>
      <c r="D8" s="675">
        <f t="shared" si="0"/>
        <v>0</v>
      </c>
      <c r="E8" s="674">
        <f>ABS('2-Отчет за доходите'!C44)-ABS('2-Отчет за доходите'!G44)</f>
        <v>75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45</v>
      </c>
      <c r="D10" s="675">
        <f t="shared" si="0"/>
        <v>0</v>
      </c>
      <c r="E10" s="674">
        <f>'3-Отчет за паричния поток'!C46</f>
        <v>45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4664</v>
      </c>
      <c r="D11" s="675">
        <f t="shared" si="0"/>
        <v>0</v>
      </c>
      <c r="E11" s="674">
        <f>'4-Отчет за собствения капитал'!L34</f>
        <v>4664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0.32751091703056767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0.016080617495711835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0.00180953989432287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0.001626509943397454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1.0598086124401913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1.9337899543378996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1.9337899543378996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0.025684931506849314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0.025684931506849314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0.00536011047913302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0.004966277027173559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0.8948578642440091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8.886578044596913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0.8988527683199238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1123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0.2407804459691252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0.8449962377727614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36.907390917186106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42723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42723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184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2540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619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3343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3388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46111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3939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4812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75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4014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4664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19714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19981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39695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39695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794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780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651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115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178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1752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1752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46111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40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104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176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1048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30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1078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1254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75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1254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75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75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75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1329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49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229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1100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1100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1329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1329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540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-60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1011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1451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-6864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-2773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-9637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9800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-550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-1035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8215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29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44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4812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4812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75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4887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4887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4589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4589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75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4664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4664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34302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34302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7321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7321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41623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41623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1100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1100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42723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42723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42723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42723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184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2540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619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619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3343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3343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184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2540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619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619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3343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3343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19714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19714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19981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39695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744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744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50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772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651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115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115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178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1752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41447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744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744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50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772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651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115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115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178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1752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1752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19714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19714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19981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39695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39695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33380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33380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33380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33380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C58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42723</v>
      </c>
      <c r="D21" s="477">
        <v>34302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3939</v>
      </c>
      <c r="H28" s="596">
        <f>SUM(H29:H31)</f>
        <v>2612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4812</v>
      </c>
      <c r="H29" s="196">
        <v>3485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75</v>
      </c>
      <c r="H32" s="196">
        <v>1327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4014</v>
      </c>
      <c r="H34" s="598">
        <f>H28+H32+H33</f>
        <v>3939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4664</v>
      </c>
      <c r="H37" s="600">
        <f>H26+H18+H34</f>
        <v>4589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19714</v>
      </c>
      <c r="H45" s="196">
        <v>9914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19981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39695</v>
      </c>
      <c r="H50" s="596">
        <f>SUM(H44:H49)</f>
        <v>29914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42723</v>
      </c>
      <c r="D56" s="602">
        <f>D20+D21+D22+D28+D33+D46+D52+D54+D55</f>
        <v>34302</v>
      </c>
      <c r="E56" s="100" t="s">
        <v>850</v>
      </c>
      <c r="F56" s="99" t="s">
        <v>172</v>
      </c>
      <c r="G56" s="599">
        <f>G50+G52+G53+G54+G55</f>
        <v>39695</v>
      </c>
      <c r="H56" s="600">
        <f>H50+H52+H53+H54+H55</f>
        <v>29914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794</v>
      </c>
      <c r="H59" s="196">
        <v>1288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780</v>
      </c>
      <c r="H61" s="596">
        <f>SUM(H62:H68)</f>
        <v>1222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8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>
        <v>2053</v>
      </c>
      <c r="E64" s="89" t="s">
        <v>199</v>
      </c>
      <c r="F64" s="93" t="s">
        <v>200</v>
      </c>
      <c r="G64" s="197">
        <v>651</v>
      </c>
      <c r="H64" s="196">
        <v>789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2053</v>
      </c>
      <c r="E65" s="89" t="s">
        <v>201</v>
      </c>
      <c r="F65" s="93" t="s">
        <v>202</v>
      </c>
      <c r="G65" s="197">
        <v>5</v>
      </c>
      <c r="H65" s="196">
        <v>355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115</v>
      </c>
      <c r="H68" s="196">
        <v>71</v>
      </c>
    </row>
    <row r="69" spans="1:8" ht="15.75">
      <c r="A69" s="89" t="s">
        <v>210</v>
      </c>
      <c r="B69" s="91" t="s">
        <v>211</v>
      </c>
      <c r="C69" s="197">
        <v>184</v>
      </c>
      <c r="D69" s="196">
        <v>13</v>
      </c>
      <c r="E69" s="201" t="s">
        <v>79</v>
      </c>
      <c r="F69" s="93" t="s">
        <v>216</v>
      </c>
      <c r="G69" s="197">
        <v>178</v>
      </c>
      <c r="H69" s="196">
        <v>2</v>
      </c>
    </row>
    <row r="70" spans="1:8" ht="15.75">
      <c r="A70" s="89" t="s">
        <v>214</v>
      </c>
      <c r="B70" s="91" t="s">
        <v>215</v>
      </c>
      <c r="C70" s="197">
        <v>2540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1752</v>
      </c>
      <c r="H71" s="598">
        <f>H59+H60+H61+H69+H70</f>
        <v>2512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587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619</v>
      </c>
      <c r="D75" s="196">
        <v>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3343</v>
      </c>
      <c r="D76" s="598">
        <f>SUM(D68:D75)</f>
        <v>644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1752</v>
      </c>
      <c r="H79" s="600">
        <f>H71+H73+H75+H77</f>
        <v>2512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40</v>
      </c>
      <c r="D89" s="196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3388</v>
      </c>
      <c r="D94" s="602">
        <f>D65+D76+D85+D92+D93</f>
        <v>2713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46111</v>
      </c>
      <c r="D95" s="604">
        <f>D94+D56</f>
        <v>37015</v>
      </c>
      <c r="E95" s="229" t="s">
        <v>942</v>
      </c>
      <c r="F95" s="489" t="s">
        <v>268</v>
      </c>
      <c r="G95" s="603">
        <f>G37+G40+G56+G79</f>
        <v>46111</v>
      </c>
      <c r="H95" s="604">
        <f>H37+H40+H56+H79</f>
        <v>37015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Душкова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Антония Стоянова Видинлиева 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40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49</v>
      </c>
      <c r="H14" s="317">
        <v>30</v>
      </c>
    </row>
    <row r="15" spans="1:8" ht="15.75">
      <c r="A15" s="194" t="s">
        <v>287</v>
      </c>
      <c r="B15" s="190" t="s">
        <v>288</v>
      </c>
      <c r="C15" s="316">
        <v>27</v>
      </c>
      <c r="D15" s="317">
        <v>7</v>
      </c>
      <c r="E15" s="245" t="s">
        <v>79</v>
      </c>
      <c r="F15" s="240" t="s">
        <v>289</v>
      </c>
      <c r="G15" s="316">
        <v>180</v>
      </c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2</v>
      </c>
      <c r="E16" s="236" t="s">
        <v>52</v>
      </c>
      <c r="F16" s="264" t="s">
        <v>292</v>
      </c>
      <c r="G16" s="628">
        <f>SUM(G12:G15)</f>
        <v>229</v>
      </c>
      <c r="H16" s="629">
        <f>SUM(H12:H15)</f>
        <v>30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104</v>
      </c>
      <c r="D19" s="317">
        <v>41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176</v>
      </c>
      <c r="D22" s="629">
        <f>SUM(D12:D18)+D19</f>
        <v>59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1100</v>
      </c>
      <c r="H24" s="317"/>
    </row>
    <row r="25" spans="1:8" ht="31.5">
      <c r="A25" s="194" t="s">
        <v>316</v>
      </c>
      <c r="B25" s="237" t="s">
        <v>317</v>
      </c>
      <c r="C25" s="316">
        <v>1048</v>
      </c>
      <c r="D25" s="317">
        <v>258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1100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30</v>
      </c>
      <c r="D28" s="317">
        <v>18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1078</v>
      </c>
      <c r="D29" s="629">
        <f>SUM(D25:D28)</f>
        <v>276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1254</v>
      </c>
      <c r="D31" s="635">
        <f>D29+D22</f>
        <v>335</v>
      </c>
      <c r="E31" s="251" t="s">
        <v>824</v>
      </c>
      <c r="F31" s="266" t="s">
        <v>331</v>
      </c>
      <c r="G31" s="253">
        <f>G16+G18+G27</f>
        <v>1329</v>
      </c>
      <c r="H31" s="254">
        <f>H16+H18+H27</f>
        <v>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305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1254</v>
      </c>
      <c r="D36" s="637">
        <f>D31-D34+D35</f>
        <v>335</v>
      </c>
      <c r="E36" s="262" t="s">
        <v>346</v>
      </c>
      <c r="F36" s="256" t="s">
        <v>347</v>
      </c>
      <c r="G36" s="267">
        <f>G35-G34+G31</f>
        <v>1329</v>
      </c>
      <c r="H36" s="268">
        <f>H35-H34+H31</f>
        <v>30</v>
      </c>
    </row>
    <row r="37" spans="1:8" ht="15.75">
      <c r="A37" s="261" t="s">
        <v>348</v>
      </c>
      <c r="B37" s="231" t="s">
        <v>349</v>
      </c>
      <c r="C37" s="634">
        <f>IF((G36-C36)&gt;0,G36-C36,0)</f>
        <v>75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305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305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305</v>
      </c>
    </row>
    <row r="45" spans="1:8" ht="16.5" thickBot="1">
      <c r="A45" s="270" t="s">
        <v>371</v>
      </c>
      <c r="B45" s="271" t="s">
        <v>372</v>
      </c>
      <c r="C45" s="630">
        <f>C36+C38+C42</f>
        <v>1329</v>
      </c>
      <c r="D45" s="631">
        <f>D36+D38+D42</f>
        <v>335</v>
      </c>
      <c r="E45" s="270" t="s">
        <v>373</v>
      </c>
      <c r="F45" s="272" t="s">
        <v>374</v>
      </c>
      <c r="G45" s="630">
        <f>G42+G36</f>
        <v>1329</v>
      </c>
      <c r="H45" s="631">
        <f>H42+H36</f>
        <v>335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Душкова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Антония Стоянова Видинлиева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540</v>
      </c>
      <c r="D11" s="196">
        <v>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-60</v>
      </c>
      <c r="D12" s="196">
        <v>-22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1011</v>
      </c>
      <c r="D15" s="196">
        <v>208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6">
        <v>46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1451</v>
      </c>
      <c r="D21" s="659">
        <f>SUM(D11:D20)</f>
        <v>273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-6864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-2773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-9637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9800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-550</v>
      </c>
      <c r="D38" s="196">
        <v>-242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-1035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8215</v>
      </c>
      <c r="D43" s="661">
        <f>SUM(D35:D42)</f>
        <v>-242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29</v>
      </c>
      <c r="D44" s="307">
        <f>D43+D33+D21</f>
        <v>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</v>
      </c>
      <c r="D46" s="311">
        <f>D45+D44</f>
        <v>47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44</v>
      </c>
      <c r="D47" s="298">
        <v>46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Душкова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Антония Стоянова Видинлиева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B4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4812</v>
      </c>
      <c r="J13" s="584">
        <f>'1-Баланс'!H30+'1-Баланс'!H33</f>
        <v>-873</v>
      </c>
      <c r="K13" s="585"/>
      <c r="L13" s="584">
        <f>SUM(C13:K13)</f>
        <v>4589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4812</v>
      </c>
      <c r="J17" s="653">
        <f t="shared" si="2"/>
        <v>-873</v>
      </c>
      <c r="K17" s="653">
        <f t="shared" si="2"/>
        <v>0</v>
      </c>
      <c r="L17" s="584">
        <f t="shared" si="1"/>
        <v>4589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75</v>
      </c>
      <c r="J18" s="584">
        <f>+'1-Баланс'!G33</f>
        <v>0</v>
      </c>
      <c r="K18" s="585"/>
      <c r="L18" s="584">
        <f t="shared" si="1"/>
        <v>75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4887</v>
      </c>
      <c r="J31" s="653">
        <f t="shared" si="6"/>
        <v>-873</v>
      </c>
      <c r="K31" s="653">
        <f t="shared" si="6"/>
        <v>0</v>
      </c>
      <c r="L31" s="584">
        <f t="shared" si="1"/>
        <v>4664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4887</v>
      </c>
      <c r="J34" s="587">
        <f t="shared" si="7"/>
        <v>-873</v>
      </c>
      <c r="K34" s="587">
        <f t="shared" si="7"/>
        <v>0</v>
      </c>
      <c r="L34" s="651">
        <f t="shared" si="1"/>
        <v>4664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Душкова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Антония Стоянова Видинлиева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6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Душкова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Антония Стоянова Видинлиева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D4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34302</v>
      </c>
      <c r="E20" s="328">
        <v>7321</v>
      </c>
      <c r="F20" s="328"/>
      <c r="G20" s="329">
        <f t="shared" si="2"/>
        <v>41623</v>
      </c>
      <c r="H20" s="328">
        <v>1100</v>
      </c>
      <c r="I20" s="328">
        <v>0</v>
      </c>
      <c r="J20" s="329">
        <f t="shared" si="3"/>
        <v>42723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42723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34302</v>
      </c>
      <c r="E42" s="349">
        <f>E19+E20+E21+E27+E40+E41</f>
        <v>7321</v>
      </c>
      <c r="F42" s="349">
        <f aca="true" t="shared" si="11" ref="F42:R42">F19+F20+F21+F27+F40+F41</f>
        <v>0</v>
      </c>
      <c r="G42" s="349">
        <f t="shared" si="11"/>
        <v>41623</v>
      </c>
      <c r="H42" s="349">
        <f t="shared" si="11"/>
        <v>1100</v>
      </c>
      <c r="I42" s="349">
        <f t="shared" si="11"/>
        <v>0</v>
      </c>
      <c r="J42" s="349">
        <f t="shared" si="11"/>
        <v>42723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42723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Душкова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Антония Стоянова Видинлиева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9">
      <selection activeCell="C85" sqref="C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184</v>
      </c>
      <c r="D30" s="368">
        <f>C30</f>
        <v>184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2540</v>
      </c>
      <c r="D31" s="368">
        <f>C31</f>
        <v>2540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619</v>
      </c>
      <c r="D40" s="362">
        <f>SUM(D41:D44)</f>
        <v>619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619</v>
      </c>
      <c r="D44" s="368">
        <f>C44</f>
        <v>619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3343</v>
      </c>
      <c r="D45" s="438">
        <f>D26+D30+D31+D33+D32+D34+D35+D40</f>
        <v>3343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3343</v>
      </c>
      <c r="D46" s="444">
        <f>D45+D23+D21+D11</f>
        <v>3343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19714</v>
      </c>
      <c r="D58" s="138">
        <f>D59+D61</f>
        <v>0</v>
      </c>
      <c r="E58" s="136">
        <f t="shared" si="1"/>
        <v>19714</v>
      </c>
      <c r="F58" s="398">
        <f>F59+F61</f>
        <v>33380</v>
      </c>
    </row>
    <row r="59" spans="1:6" ht="15.75">
      <c r="A59" s="370" t="s">
        <v>671</v>
      </c>
      <c r="B59" s="135" t="s">
        <v>672</v>
      </c>
      <c r="C59" s="197">
        <f>'1-Баланс'!G45</f>
        <v>19714</v>
      </c>
      <c r="D59" s="197"/>
      <c r="E59" s="136">
        <f t="shared" si="1"/>
        <v>19714</v>
      </c>
      <c r="F59" s="196">
        <v>33380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19981</v>
      </c>
      <c r="D65" s="197"/>
      <c r="E65" s="136">
        <f t="shared" si="1"/>
        <v>19981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39695</v>
      </c>
      <c r="D68" s="435">
        <f>D54+D58+D63+D64+D65+D66</f>
        <v>0</v>
      </c>
      <c r="E68" s="436">
        <f t="shared" si="1"/>
        <v>39695</v>
      </c>
      <c r="F68" s="437">
        <f>F54+F58+F63+F64+F65+F66</f>
        <v>33380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</v>
      </c>
      <c r="D73" s="137">
        <f>SUM(D74:D76)</f>
        <v>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8</v>
      </c>
      <c r="D76" s="197">
        <f>C76</f>
        <v>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744</v>
      </c>
      <c r="D77" s="138">
        <f>D78+D80</f>
        <v>744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744</v>
      </c>
      <c r="D78" s="197">
        <f>C78</f>
        <v>744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50</v>
      </c>
      <c r="D82" s="138">
        <f>SUM(D83:D86)</f>
        <v>50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50</v>
      </c>
      <c r="D84" s="197">
        <f>C84</f>
        <v>50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772</v>
      </c>
      <c r="D87" s="134">
        <f>SUM(D88:D92)+D96</f>
        <v>772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651</v>
      </c>
      <c r="D89" s="197">
        <f>'1-Баланс'!G64</f>
        <v>651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5</v>
      </c>
      <c r="D90" s="197">
        <f>C90</f>
        <v>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115</v>
      </c>
      <c r="D92" s="138">
        <f>SUM(D93:D95)</f>
        <v>115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115</v>
      </c>
      <c r="D95" s="197">
        <f>C95</f>
        <v>115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178</v>
      </c>
      <c r="D97" s="197">
        <f>'1-Баланс'!G69</f>
        <v>178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1752</v>
      </c>
      <c r="D98" s="433">
        <f>D87+D82+D77+D73+D97</f>
        <v>1752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41447</v>
      </c>
      <c r="D99" s="427">
        <f>D98+D70+D68</f>
        <v>1752</v>
      </c>
      <c r="E99" s="427">
        <f>E98+E70+E68</f>
        <v>39695</v>
      </c>
      <c r="F99" s="428">
        <f>F98+F70+F68</f>
        <v>33380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Душкова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Антония Стоянова Видинлиева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Душкова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Антония Стоянова Видинлиева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2018-07-30T14:54:46Z</dcterms:modified>
  <cp:category/>
  <cp:version/>
  <cp:contentType/>
  <cp:contentStatus/>
</cp:coreProperties>
</file>