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<sst xmlns="http://schemas.openxmlformats.org/spreadsheetml/2006/main" count="1061" uniqueCount="874">
  <si>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</si>
  <si>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</si>
  <si>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</si>
  <si>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</si>
  <si>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</si>
  <si>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</si>
  <si>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</si>
  <si>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</si>
  <si>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</si>
  <si>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</si>
  <si>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</si>
  <si>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</si>
  <si>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</si>
  <si>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</si>
  <si>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</si>
  <si>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</si>
  <si>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</si>
  <si>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</si>
  <si>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</si>
  <si>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</si>
  <si>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</si>
  <si>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</si>
  <si>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</si>
  <si>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</si>
  <si>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</si>
  <si>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</si>
  <si>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</si>
  <si>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</si>
  <si>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</si>
  <si>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</si>
  <si>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</si>
  <si>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</si>
  <si>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</si>
  <si>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</si>
  <si>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</si>
  <si>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</si>
  <si>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</si>
  <si>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</si>
  <si>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</si>
  <si>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</si>
  <si>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</si>
  <si>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</si>
  <si>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</si>
  <si>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</si>
  <si>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</si>
  <si>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</si>
  <si>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</si>
  <si>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</si>
  <si>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</si>
  <si>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</si>
  <si>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</si>
  <si>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</si>
  <si>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</si>
  <si>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</si>
  <si>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</si>
  <si>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</si>
  <si>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</si>
  <si>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</si>
  <si>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</si>
  <si>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</si>
  <si>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</si>
  <si>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</si>
  <si>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</si>
  <si>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</si>
  <si>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</si>
  <si>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</si>
  <si>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</si>
  <si>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</si>
  <si>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</si>
  <si>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</si>
  <si>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</si>
  <si>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</si>
  <si>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</si>
  <si>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</si>
  <si>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</si>
  <si>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</si>
  <si>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</si>
  <si>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</si>
  <si>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</si>
  <si>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</si>
  <si>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</si>
  <si>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</si>
  <si>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</si>
  <si>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</si>
  <si>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</si>
  <si>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</si>
  <si>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</si>
  <si>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</si>
  <si>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</si>
  <si>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</si>
  <si>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</si>
  <si>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</si>
  <si>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</si>
  <si>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</si>
  <si>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</si>
  <si>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</si>
  <si>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</si>
  <si>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</si>
  <si>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</si>
  <si>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</si>
  <si>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</si>
  <si>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</si>
  <si>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</si>
  <si>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</si>
  <si>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</si>
  <si>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</si>
  <si>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</si>
  <si>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</si>
  <si>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</si>
  <si>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</si>
  <si>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</si>
  <si>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</si>
  <si>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</si>
  <si>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</si>
  <si>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</si>
  <si>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</si>
  <si>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</si>
  <si>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</si>
  <si>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</si>
  <si>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</si>
  <si>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</si>
  <si>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</si>
  <si>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</si>
  <si>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</si>
  <si>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</si>
  <si>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</si>
  <si>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</si>
  <si>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</si>
  <si>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</si>
  <si>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</si>
  <si>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</si>
  <si>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</si>
  <si>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</si>
  <si>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</si>
  <si>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</si>
  <si>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</si>
  <si>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</si>
  <si>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</si>
  <si>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</si>
  <si>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</si>
  <si>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</si>
  <si>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</si>
  <si>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</si>
  <si>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</si>
  <si>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</si>
  <si>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</si>
  <si>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</si>
  <si>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</si>
  <si>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</si>
  <si>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</si>
  <si>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</si>
  <si>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</si>
  <si>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</si>
  <si>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</si>
  <si>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</si>
  <si>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</si>
  <si>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</si>
  <si>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</si>
  <si>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</si>
  <si>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</si>
  <si>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</si>
  <si>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</si>
  <si>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</si>
  <si>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</si>
  <si>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</si>
  <si>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</si>
  <si>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</si>
  <si>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</si>
  <si>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</si>
  <si>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</si>
  <si>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</si>
  <si>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</si>
  <si>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</si>
  <si>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</si>
  <si>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</si>
  <si>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</si>
  <si>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</si>
  <si>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</si>
  <si>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</si>
  <si>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</si>
  <si>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</si>
  <si>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</si>
  <si>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</si>
  <si>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</si>
  <si>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</si>
  <si>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</si>
  <si>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</si>
  <si>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</si>
  <si>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</si>
  <si>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</si>
  <si>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</si>
  <si>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</si>
  <si>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</si>
  <si>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</si>
  <si>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</si>
  <si>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</si>
  <si>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</si>
  <si>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</si>
  <si>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</si>
  <si>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</si>
  <si>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</si>
  <si>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</si>
  <si>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</si>
  <si>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</si>
  <si>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</si>
  <si>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</si>
  <si>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</si>
  <si>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</si>
  <si>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</si>
  <si>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</si>
  <si>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</si>
  <si>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</si>
  <si>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</si>
  <si>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</si>
  <si>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</si>
  <si>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</si>
  <si>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</si>
  <si>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</si>
  <si>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</si>
  <si>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</si>
  <si>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</si>
  <si>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</si>
  <si>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</si>
  <si>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</si>
  <si>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</si>
  <si>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</si>
  <si>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</si>
  <si>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</si>
  <si>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</si>
  <si>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</si>
  <si>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</si>
  <si>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</si>
  <si>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</si>
  <si>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</si>
  <si>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</si>
  <si>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</si>
  <si>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</si>
  <si>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</si>
  <si>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</si>
  <si>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</si>
  <si>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</si>
  <si>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</si>
  <si>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</si>
  <si>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</si>
  <si>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</si>
  <si>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</si>
  <si>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</si>
  <si>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</si>
  <si>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</si>
  <si>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</si>
  <si>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</si>
  <si>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</si>
  <si>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</si>
  <si>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</si>
  <si>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</si>
  <si>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</si>
  <si>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</si>
  <si>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</si>
  <si>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</si>
  <si>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</si>
  <si>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</si>
  <si>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</si>
  <si>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</si>
  <si>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</si>
  <si>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</si>
  <si>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</si>
  <si>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</si>
  <si>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</si>
  <si>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</si>
  <si>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</si>
  <si>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</si>
  <si>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</si>
  <si>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</si>
  <si>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</si>
  <si>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</si>
  <si>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</si>
  <si>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</si>
  <si>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</si>
  <si>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</si>
  <si>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</si>
  <si>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</si>
  <si>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</si>
  <si>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</si>
  <si>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</si>
  <si>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</si>
  <si>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</si>
  <si>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</si>
  <si>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</si>
  <si>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</si>
  <si>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</si>
  <si>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</si>
  <si>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</si>
  <si>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</si>
  <si>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</si>
  <si>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</si>
  <si>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</si>
  <si>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</si>
  <si>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</si>
  <si>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</si>
  <si>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</si>
  <si>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</si>
  <si>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</si>
  <si>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</si>
  <si>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</si>
  <si>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</si>
  <si>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</si>
  <si>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</si>
  <si>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</si>
  <si>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</si>
  <si>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</si>
  <si>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</si>
  <si>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</si>
  <si>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</si>
  <si>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</si>
  <si>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</si>
  <si>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</si>
  <si>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</si>
  <si>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</si>
  <si>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</si>
  <si>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</si>
  <si>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</si>
  <si>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</si>
  <si>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</si>
  <si>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</si>
  <si>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</si>
  <si>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</si>
  <si>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</si>
  <si>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</si>
  <si>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</si>
  <si>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</si>
  <si>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</si>
  <si>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</si>
  <si>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</si>
  <si>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</si>
  <si>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</si>
  <si>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</si>
  <si>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</si>
  <si>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</si>
  <si>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</si>
  <si>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</si>
  <si>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</si>
  <si>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</si>
  <si>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</si>
  <si>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</si>
  <si>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</si>
  <si>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</si>
  <si>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</si>
  <si>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</si>
  <si>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</si>
  <si>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</si>
  <si>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</si>
  <si>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</si>
  <si>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</si>
  <si>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</si>
  <si>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</si>
  <si>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</si>
  <si>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</si>
  <si>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</si>
  <si>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</si>
  <si>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</si>
  <si>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</si>
  <si>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</si>
  <si>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</si>
  <si>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</si>
  <si>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</si>
  <si>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</si>
  <si>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</si>
  <si>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</si>
  <si>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</si>
  <si>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</si>
  <si>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</si>
  <si>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</si>
  <si>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</si>
  <si>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</si>
  <si>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</si>
  <si>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</si>
  <si>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</si>
  <si>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</si>
  <si>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</si>
  <si>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</si>
  <si>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</si>
  <si>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</si>
  <si>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</si>
  <si>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</si>
  <si>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</si>
  <si>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</si>
  <si>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</si>
  <si>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</si>
  <si>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</si>
  <si>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</si>
  <si>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</si>
  <si>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</si>
  <si>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</si>
  <si>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</si>
  <si>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</si>
  <si>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</si>
  <si>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</si>
  <si>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</si>
  <si>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</si>
  <si>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</si>
  <si>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</si>
  <si>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</si>
  <si>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</si>
  <si>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</si>
  <si>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</si>
  <si>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</si>
  <si>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</si>
  <si>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</si>
  <si>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</si>
  <si>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</si>
  <si>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</si>
  <si>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</si>
  <si>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</si>
  <si>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</si>
  <si>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</si>
  <si>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</si>
  <si>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</si>
  <si>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</si>
  <si>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</si>
  <si>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</si>
  <si>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</si>
  <si>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</si>
  <si>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</si>
  <si>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</si>
  <si>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</si>
  <si>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</si>
  <si>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</si>
  <si>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</si>
  <si>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</si>
  <si>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</si>
  <si>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</si>
  <si>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</si>
  <si>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</si>
  <si>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</si>
  <si>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</si>
  <si>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</si>
  <si>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</si>
  <si>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</si>
  <si>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</si>
  <si>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</si>
  <si>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</si>
  <si>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</si>
  <si>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</si>
  <si>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</si>
  <si>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</si>
  <si>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</si>
  <si>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</si>
  <si>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</si>
  <si>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</si>
  <si>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</si>
  <si>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</si>
  <si>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</si>
  <si>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</si>
  <si>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</si>
  <si>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</si>
  <si>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</si>
  <si>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</si>
  <si>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</si>
  <si>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</si>
  <si>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</si>
  <si>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</si>
  <si>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</si>
  <si>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</si>
  <si>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</si>
  <si>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</si>
  <si>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</si>
  <si>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</si>
  <si>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</si>
  <si>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</si>
  <si>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</si>
  <si>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</si>
  <si>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</si>
  <si>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</si>
  <si>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</si>
  <si>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</si>
  <si>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</si>
  <si>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</si>
  <si>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</si>
  <si>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</si>
  <si>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</si>
  <si>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</si>
  <si>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</si>
  <si>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</si>
  <si>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</si>
  <si>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</si>
  <si>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</si>
  <si>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</si>
  <si>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</si>
  <si>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</si>
  <si>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</si>
  <si>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</si>
  <si>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</si>
  <si>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</si>
  <si>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</si>
  <si>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</si>
  <si>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</si>
  <si>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</si>
  <si>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</si>
  <si>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</si>
  <si>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</si>
  <si>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</si>
  <si>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</si>
  <si>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</si>
  <si>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</si>
  <si>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</si>
  <si>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</si>
  <si>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</si>
  <si>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</si>
  <si>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</si>
  <si>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</si>
  <si>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</si>
  <si>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</si>
  <si>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</si>
  <si>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</si>
  <si>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</si>
  <si>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</si>
  <si>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</si>
  <si>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</si>
  <si>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</si>
  <si>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</si>
  <si>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</si>
  <si>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</si>
  <si>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</si>
  <si>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</si>
  <si>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</si>
  <si>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</si>
  <si>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</si>
  <si>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</si>
  <si>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</si>
  <si>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</si>
  <si>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</si>
  <si>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</si>
  <si>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</si>
  <si>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</si>
  <si>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</si>
  <si>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</si>
  <si>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</si>
  <si>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</si>
  <si>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</si>
  <si>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</si>
  <si>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</si>
  <si>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</si>
  <si>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</si>
  <si>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</si>
  <si>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</si>
  <si>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</si>
  <si>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</si>
  <si>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</si>
  <si>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</si>
  <si>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</si>
  <si>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</si>
  <si>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</si>
  <si>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</si>
  <si>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</si>
  <si>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</si>
  <si>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</si>
  <si>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</si>
  <si>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</si>
  <si>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</si>
  <si>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</si>
  <si>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</si>
  <si>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</si>
  <si>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</si>
  <si>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</si>
  <si>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</si>
  <si>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</si>
  <si>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</si>
  <si>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</si>
  <si>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</si>
  <si>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</si>
  <si>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</si>
  <si>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</si>
  <si>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</si>
  <si>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</si>
  <si>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</si>
  <si>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</si>
  <si>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</si>
  <si>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</si>
  <si>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</si>
  <si>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</si>
  <si>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</si>
  <si>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</si>
  <si>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</si>
  <si>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</si>
  <si>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</si>
  <si>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</si>
  <si>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</si>
  <si>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</si>
  <si>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</si>
  <si>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</si>
  <si>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</si>
  <si>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</si>
  <si>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</si>
  <si>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</si>
  <si>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</si>
  <si>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</si>
  <si>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</si>
  <si>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</si>
  <si>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</si>
  <si>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</si>
  <si>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</si>
  <si>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</si>
  <si>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</si>
  <si>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</si>
  <si>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</si>
  <si>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</si>
  <si>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</si>
  <si>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</si>
  <si>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</si>
  <si>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</si>
  <si>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</si>
  <si>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</si>
  <si>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</si>
  <si>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</si>
  <si>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</si>
  <si>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</si>
  <si>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</si>
  <si>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</si>
  <si>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</si>
  <si>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</si>
  <si>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</si>
  <si>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</si>
  <si>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</si>
  <si>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</si>
  <si>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</si>
  <si>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</si>
  <si>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</si>
  <si>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</si>
  <si>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</si>
  <si>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</si>
  <si>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</si>
  <si>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</si>
  <si>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</si>
  <si>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</si>
  <si>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</si>
  <si>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</si>
  <si>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</si>
  <si>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</si>
  <si>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</si>
  <si>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</si>
  <si>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</si>
  <si>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</si>
  <si>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</si>
  <si>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</si>
  <si>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</si>
  <si>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</si>
  <si>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</si>
  <si>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</si>
  <si>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</si>
  <si>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</si>
  <si>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</si>
  <si>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</si>
  <si>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</si>
  <si>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</si>
  <si>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</si>
  <si>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</si>
  <si>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</si>
  <si>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</si>
  <si>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</si>
  <si>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</si>
  <si>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</si>
  <si>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</si>
  <si>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</si>
  <si>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</si>
  <si>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</si>
  <si>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</si>
  <si>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</si>
  <si>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</si>
  <si>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</si>
  <si>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</si>
  <si>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</si>
  <si>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</si>
  <si>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</si>
  <si>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</si>
  <si>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</si>
  <si>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</si>
  <si>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</si>
  <si>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</si>
  <si>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</si>
  <si>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</si>
  <si>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</si>
  <si>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</si>
  <si>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</si>
  <si>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</si>
  <si>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</si>
  <si>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</si>
  <si>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</si>
  <si>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</si>
  <si>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</si>
  <si>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</si>
  <si>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</si>
  <si>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</si>
  <si>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</si>
  <si>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</si>
  <si>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</si>
  <si>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</si>
  <si>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</si>
  <si>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</si>
  <si>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</si>
  <si>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</si>
  <si>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</si>
  <si>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</si>
  <si>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</si>
  <si>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</si>
  <si>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</si>
  <si>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</si>
  <si>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</si>
  <si>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</si>
  <si>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</si>
  <si>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</si>
  <si>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</si>
  <si>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</si>
  <si>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</si>
  <si>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</si>
  <si>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</si>
  <si>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</si>
  <si>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</si>
  <si>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</si>
  <si>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</si>
  <si>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</si>
  <si>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</si>
  <si>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</si>
  <si>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</si>
  <si>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</si>
  <si>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</si>
  <si>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</si>
  <si>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</si>
  <si>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</si>
  <si>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</si>
  <si>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</si>
  <si>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</si>
  <si>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</si>
  <si>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</si>
  <si>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</si>
  <si>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</si>
  <si>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</si>
  <si>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</si>
  <si>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</si>
  <si>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</si>
  <si>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</si>
  <si>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</si>
  <si>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</si>
  <si>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</si>
  <si>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</si>
  <si>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</si>
  <si>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</si>
  <si>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</si>
  <si>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</si>
  <si>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</si>
  <si>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</si>
  <si>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</si>
  <si>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</si>
  <si>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</si>
  <si>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</si>
  <si>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</si>
  <si>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</si>
  <si>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</si>
  <si>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</si>
  <si>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</si>
  <si>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</si>
  <si>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</si>
  <si>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</si>
  <si>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</si>
  <si>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</si>
  <si>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</si>
  <si>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</si>
  <si>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</si>
  <si>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</si>
  <si>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</si>
  <si>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</si>
  <si>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</si>
  <si>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</si>
  <si>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</si>
  <si>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</si>
  <si>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</si>
  <si>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</si>
  <si>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</si>
  <si>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</si>
  <si>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</si>
  <si>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</si>
  <si>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</si>
  <si>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</si>
  <si>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</si>
  <si>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</si>
  <si>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</si>
  <si>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</si>
  <si>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</si>
  <si>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</si>
  <si>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</si>
  <si>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</si>
  <si>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</si>
  <si>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</si>
  <si>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</si>
  <si>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</si>
  <si>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</si>
  <si>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</si>
  <si>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</si>
  <si>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</si>
  <si>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</si>
  <si>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</si>
  <si>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</si>
  <si>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</si>
  <si>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</si>
  <si>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</si>
  <si>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</si>
  <si>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</si>
  <si>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</si>
  <si>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</si>
  <si>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</si>
  <si>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</si>
  <si>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</si>
  <si>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</si>
  <si>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</si>
  <si>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</si>
  <si>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</si>
  <si>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</si>
  <si>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</si>
  <si>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</si>
  <si>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</si>
  <si>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</si>
  <si>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</si>
  <si>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</si>
  <si>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</si>
  <si>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</si>
  <si>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</si>
  <si>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</si>
  <si>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</si>
  <si>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</si>
  <si>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</si>
  <si>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</si>
  <si>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</si>
  <si>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</si>
  <si>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</si>
  <si>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</si>
  <si>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</si>
  <si>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</si>
  <si>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</si>
  <si>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</si>
  <si>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</si>
  <si>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</si>
  <si>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</si>
  <si>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</si>
  <si>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</si>
  <si>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</si>
  <si>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</si>
  <si>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</si>
  <si>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</si>
  <si>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</si>
  <si>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</si>
  <si>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</si>
  <si>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</si>
  <si>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</si>
  <si>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</si>
  <si>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</si>
  <si>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</si>
  <si>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</si>
  <si>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</si>
  <si>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</si>
  <si>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</si>
  <si>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</si>
  <si>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</si>
  <si>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</si>
  <si>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</si>
  <si>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</si>
  <si>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</si>
  <si>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ЯВОР Ад</t>
  </si>
  <si>
    <t>неконсолидиран</t>
  </si>
  <si>
    <t>Дата на съставяне: 24.07.20144</t>
  </si>
  <si>
    <t xml:space="preserve">Дата на съставяне:                                  24.07.2014     </t>
  </si>
  <si>
    <t xml:space="preserve">Дата  на съставяне: 24.07.2014                                                                                                                          </t>
  </si>
  <si>
    <t xml:space="preserve">Дата на съставяне: 24.07.2014                       </t>
  </si>
  <si>
    <t>Дата на съставяне: 24.07.2014</t>
  </si>
  <si>
    <r>
      <t xml:space="preserve">Дата на съставяне: </t>
    </r>
    <r>
      <rPr>
        <sz val="10"/>
        <rFont val="Times New Roman"/>
        <family val="1"/>
      </rPr>
      <t>24.07.2014</t>
    </r>
  </si>
  <si>
    <t xml:space="preserve"> II-ро тримесечие 2014г.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</si>
</sst>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103006276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1973</v>
      </c>
      <c r="D11" s="151">
        <v>1991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4111</v>
      </c>
      <c r="D12" s="151">
        <v>4157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1168</v>
      </c>
      <c r="D13" s="151">
        <v>1284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421</v>
      </c>
      <c r="D14" s="151">
        <v>424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298</v>
      </c>
      <c r="D16" s="151">
        <v>328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7971</v>
      </c>
      <c r="D19" s="155">
        <f>SUM(D11:D18)</f>
        <v>8184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273</v>
      </c>
      <c r="D20" s="151">
        <v>278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45</v>
      </c>
      <c r="D24" s="151">
        <v>50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45</v>
      </c>
      <c r="D27" s="155">
        <f>SUM(D23:D26)</f>
        <v>50</v>
      </c>
      <c r="E27" s="253" t="s">
        <v>83</v>
      </c>
      <c r="F27" s="242" t="s">
        <v>84</v>
      </c>
      <c r="G27" s="154">
        <f>SUM(G28:G30)</f>
        <v>-7628</v>
      </c>
      <c r="H27" s="154">
        <f>SUM(H28:H30)</f>
        <v>-6833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-7628</v>
      </c>
      <c r="H29" s="316">
        <v>-6833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-175</v>
      </c>
      <c r="H32" s="316">
        <v>-795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-7803</v>
      </c>
      <c r="H33" s="154">
        <f>H27+H31+H32</f>
        <v>-7628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7277</v>
      </c>
      <c r="H36" s="154">
        <f>H25+H17+H33</f>
        <v>7452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2441</v>
      </c>
      <c r="H43" s="152">
        <v>2552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2441</v>
      </c>
      <c r="H49" s="154">
        <f>SUM(H43:H48)</f>
        <v>2552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500</v>
      </c>
      <c r="D54" s="151">
        <v>500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8789</v>
      </c>
      <c r="D55" s="155">
        <f>D19+D20+D21+D27+D32+D45+D51+D53+D54</f>
        <v>9012</v>
      </c>
      <c r="E55" s="237" t="s">
        <v>172</v>
      </c>
      <c r="F55" s="261" t="s">
        <v>173</v>
      </c>
      <c r="G55" s="154">
        <f>G49+G51+G52+G53+G54</f>
        <v>2441</v>
      </c>
      <c r="H55" s="154">
        <f>H49+H51+H52+H53+H54</f>
        <v>2552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39</v>
      </c>
      <c r="D58" s="151">
        <v>37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601</v>
      </c>
      <c r="D59" s="151">
        <v>615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45</v>
      </c>
      <c r="D60" s="151">
        <v>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855</v>
      </c>
      <c r="D61" s="151">
        <v>703</v>
      </c>
      <c r="E61" s="243" t="s">
        <v>189</v>
      </c>
      <c r="F61" s="272" t="s">
        <v>190</v>
      </c>
      <c r="G61" s="154">
        <f>SUM(G62:G68)</f>
        <v>1377</v>
      </c>
      <c r="H61" s="154">
        <f>SUM(H62:H68)</f>
        <v>967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711</v>
      </c>
      <c r="H62" s="152">
        <v>606</v>
      </c>
    </row>
    <row r="63" spans="1:13" ht="15">
      <c r="A63" s="235" t="s">
        <v>195</v>
      </c>
      <c r="B63" s="241" t="s">
        <v>196</v>
      </c>
      <c r="C63" s="151">
        <v>458</v>
      </c>
      <c r="D63" s="151">
        <v>458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1998</v>
      </c>
      <c r="D64" s="155">
        <f>SUM(D58:D63)</f>
        <v>1815</v>
      </c>
      <c r="E64" s="237" t="s">
        <v>200</v>
      </c>
      <c r="F64" s="242" t="s">
        <v>201</v>
      </c>
      <c r="G64" s="152">
        <v>74</v>
      </c>
      <c r="H64" s="152">
        <v>146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389</v>
      </c>
      <c r="H65" s="152">
        <v>45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170</v>
      </c>
      <c r="H66" s="152">
        <v>148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155</v>
      </c>
      <c r="D68" s="151">
        <v>50</v>
      </c>
      <c r="E68" s="237" t="s">
        <v>213</v>
      </c>
      <c r="F68" s="242" t="s">
        <v>214</v>
      </c>
      <c r="G68" s="152">
        <v>21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140</v>
      </c>
      <c r="D69" s="151">
        <v>32</v>
      </c>
      <c r="E69" s="251" t="s">
        <v>78</v>
      </c>
      <c r="F69" s="242" t="s">
        <v>217</v>
      </c>
      <c r="G69" s="152">
        <v>90</v>
      </c>
      <c r="H69" s="152">
        <v>92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/>
      <c r="E71" s="253" t="s">
        <v>46</v>
      </c>
      <c r="F71" s="273" t="s">
        <v>224</v>
      </c>
      <c r="G71" s="161">
        <f>G59+G60+G61+G69+G70</f>
        <v>1467</v>
      </c>
      <c r="H71" s="161">
        <f>H59+H60+H61+H69+H70</f>
        <v>1059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304</v>
      </c>
      <c r="D75" s="155">
        <f>SUM(D67:D74)</f>
        <v>149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1467</v>
      </c>
      <c r="H79" s="162">
        <f>H71+H74+H75+H76</f>
        <v>1059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87</v>
      </c>
      <c r="D88" s="151">
        <v>72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93</v>
      </c>
      <c r="D91" s="155">
        <f>SUM(D87:D90)</f>
        <v>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2396</v>
      </c>
      <c r="D93" s="155">
        <f>D64+D75+D84+D91+D92</f>
        <v>2051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11185</v>
      </c>
      <c r="D94" s="164">
        <f>D93+D55</f>
        <v>11063</v>
      </c>
      <c r="E94" s="449" t="s">
        <v>270</v>
      </c>
      <c r="F94" s="289" t="s">
        <v>271</v>
      </c>
      <c r="G94" s="165">
        <f>G36+G39+G55+G79</f>
        <v>11185</v>
      </c>
      <c r="H94" s="165">
        <f>H36+H39+H55+H79</f>
        <v>11063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5433070866141736" bottom="0.7480314960629921" header="0.15748031496062992" footer="0.5905511811023623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A1" sqref="A1:IV6553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ЯВОР Ад</v>
      </c>
      <c r="C2" s="585"/>
      <c r="D2" s="585"/>
      <c r="E2" s="585"/>
      <c r="F2" s="587" t="s">
        <v>2</v>
      </c>
      <c r="G2" s="587"/>
      <c r="H2" s="526">
        <f>'справка №1-БАЛАНС'!H3</f>
        <v>103006276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 II-ро тримесечие 2014г.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30</v>
      </c>
      <c r="D9" s="46">
        <v>44</v>
      </c>
      <c r="E9" s="298" t="s">
        <v>285</v>
      </c>
      <c r="F9" s="549" t="s">
        <v>286</v>
      </c>
      <c r="G9" s="550">
        <v>4</v>
      </c>
      <c r="H9" s="550">
        <v>73</v>
      </c>
    </row>
    <row r="10" spans="1:8" ht="12">
      <c r="A10" s="298" t="s">
        <v>287</v>
      </c>
      <c r="B10" s="299" t="s">
        <v>288</v>
      </c>
      <c r="C10" s="46">
        <v>89</v>
      </c>
      <c r="D10" s="46">
        <v>154</v>
      </c>
      <c r="E10" s="298" t="s">
        <v>289</v>
      </c>
      <c r="F10" s="549" t="s">
        <v>290</v>
      </c>
      <c r="G10" s="550">
        <v>21</v>
      </c>
      <c r="H10" s="550"/>
    </row>
    <row r="11" spans="1:8" ht="12">
      <c r="A11" s="298" t="s">
        <v>291</v>
      </c>
      <c r="B11" s="299" t="s">
        <v>292</v>
      </c>
      <c r="C11" s="46">
        <v>227</v>
      </c>
      <c r="D11" s="46">
        <v>228</v>
      </c>
      <c r="E11" s="300" t="s">
        <v>293</v>
      </c>
      <c r="F11" s="549" t="s">
        <v>294</v>
      </c>
      <c r="G11" s="550">
        <v>237</v>
      </c>
      <c r="H11" s="550">
        <v>177</v>
      </c>
    </row>
    <row r="12" spans="1:8" ht="12">
      <c r="A12" s="298" t="s">
        <v>295</v>
      </c>
      <c r="B12" s="299" t="s">
        <v>296</v>
      </c>
      <c r="C12" s="46">
        <v>87</v>
      </c>
      <c r="D12" s="46">
        <v>80</v>
      </c>
      <c r="E12" s="300" t="s">
        <v>78</v>
      </c>
      <c r="F12" s="549" t="s">
        <v>297</v>
      </c>
      <c r="G12" s="550">
        <v>106</v>
      </c>
      <c r="H12" s="550">
        <v>5</v>
      </c>
    </row>
    <row r="13" spans="1:18" ht="12">
      <c r="A13" s="298" t="s">
        <v>298</v>
      </c>
      <c r="B13" s="299" t="s">
        <v>299</v>
      </c>
      <c r="C13" s="46">
        <v>11</v>
      </c>
      <c r="D13" s="46">
        <v>9</v>
      </c>
      <c r="E13" s="301" t="s">
        <v>51</v>
      </c>
      <c r="F13" s="551" t="s">
        <v>300</v>
      </c>
      <c r="G13" s="548">
        <f>SUM(G9:G12)</f>
        <v>368</v>
      </c>
      <c r="H13" s="548">
        <f>SUM(H9:H12)</f>
        <v>255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14</v>
      </c>
      <c r="D15" s="47">
        <v>31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15</v>
      </c>
      <c r="D16" s="47">
        <v>14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490</v>
      </c>
      <c r="D19" s="49">
        <f>SUM(D9:D15)+D16</f>
        <v>560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52</v>
      </c>
      <c r="D22" s="46">
        <v>65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53</v>
      </c>
      <c r="D26" s="49">
        <f>SUM(D22:D25)</f>
        <v>66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543</v>
      </c>
      <c r="D28" s="50">
        <f>D26+D19</f>
        <v>626</v>
      </c>
      <c r="E28" s="127" t="s">
        <v>339</v>
      </c>
      <c r="F28" s="554" t="s">
        <v>340</v>
      </c>
      <c r="G28" s="548">
        <f>G13+G15+G24</f>
        <v>368</v>
      </c>
      <c r="H28" s="548">
        <f>H13+H15+H24</f>
        <v>255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175</v>
      </c>
      <c r="H30" s="53">
        <f>IF((D28-H28)&gt;0,D28-H28,0)</f>
        <v>371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543</v>
      </c>
      <c r="D33" s="49">
        <f>D28-D31+D32</f>
        <v>626</v>
      </c>
      <c r="E33" s="127" t="s">
        <v>353</v>
      </c>
      <c r="F33" s="554" t="s">
        <v>354</v>
      </c>
      <c r="G33" s="53">
        <f>G32-G31+G28</f>
        <v>368</v>
      </c>
      <c r="H33" s="53">
        <f>H32-H31+H28</f>
        <v>255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175</v>
      </c>
      <c r="H34" s="548">
        <f>IF((D33-H33)&gt;0,D33-H33,0)</f>
        <v>371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175</v>
      </c>
      <c r="H39" s="559">
        <f>IF(H34&gt;0,IF(D35+H34&lt;0,0,D35+H34),IF(D34-D35&lt;0,D35-D34,0))</f>
        <v>371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175</v>
      </c>
      <c r="H41" s="52">
        <f>IF(D39=0,IF(H39-H40&gt;0,H39-H40+D40,0),IF(D39-D40&lt;0,D40-D39+H40,0))</f>
        <v>371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543</v>
      </c>
      <c r="D42" s="53">
        <f>D33+D35+D39</f>
        <v>626</v>
      </c>
      <c r="E42" s="128" t="s">
        <v>380</v>
      </c>
      <c r="F42" s="129" t="s">
        <v>381</v>
      </c>
      <c r="G42" s="53">
        <f>G39+G33</f>
        <v>543</v>
      </c>
      <c r="H42" s="53">
        <f>H39+H33</f>
        <v>626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41844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15748031496062992" top="0.984251968503937" bottom="0.984251968503937" header="0.5118110236220472" footer="0.5118110236220472"/>
  <pageSetup fitToHeight="0" fitToWidth="0"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D37" sqref="D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II-ро тримесечие 2014г.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808</v>
      </c>
      <c r="D10" s="54">
        <v>359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-546</v>
      </c>
      <c r="D11" s="54">
        <v>-340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-71</v>
      </c>
      <c r="D13" s="54">
        <v>-44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</v>
      </c>
      <c r="D14" s="54">
        <v>-24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186</v>
      </c>
      <c r="D20" s="55">
        <f>SUM(D10:D19)</f>
        <v>-50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93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-179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-179</v>
      </c>
      <c r="D42" s="55">
        <f>SUM(D34:D41)</f>
        <v>93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</v>
      </c>
      <c r="D43" s="55">
        <f>D42+D32+D20</f>
        <v>43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86</v>
      </c>
      <c r="D44" s="132">
        <v>39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93</v>
      </c>
      <c r="D45" s="55">
        <f>D44+D43</f>
        <v>82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905511811023623" bottom="0.66929133858267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D12" sqref="D1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ЯВОР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 II-ро тримесечие 2014г.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-7628</v>
      </c>
      <c r="K11" s="60"/>
      <c r="L11" s="344">
        <f>SUM(C11:K11)</f>
        <v>7452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-7628</v>
      </c>
      <c r="K15" s="61">
        <f t="shared" si="2"/>
        <v>0</v>
      </c>
      <c r="L15" s="344">
        <f t="shared" si="1"/>
        <v>7452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-175</v>
      </c>
      <c r="K16" s="60"/>
      <c r="L16" s="344">
        <f t="shared" si="1"/>
        <v>-175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-7803</v>
      </c>
      <c r="K29" s="59">
        <f t="shared" si="6"/>
        <v>0</v>
      </c>
      <c r="L29" s="344">
        <f t="shared" si="1"/>
        <v>7277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-7803</v>
      </c>
      <c r="K32" s="59">
        <f t="shared" si="7"/>
        <v>0</v>
      </c>
      <c r="L32" s="344">
        <f t="shared" si="1"/>
        <v>7277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I35" sqref="I3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ЯВОР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 II-ро тримесечие 2014г.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148</v>
      </c>
      <c r="L9" s="65">
        <v>18</v>
      </c>
      <c r="M9" s="65"/>
      <c r="N9" s="74">
        <f>K9+L9-M9</f>
        <v>166</v>
      </c>
      <c r="O9" s="65"/>
      <c r="P9" s="65"/>
      <c r="Q9" s="74">
        <f aca="true" t="shared" si="0" ref="Q9:Q15">N9+O9-P9</f>
        <v>166</v>
      </c>
      <c r="R9" s="74">
        <f aca="true" t="shared" si="1" ref="R9:R15">J9-Q9</f>
        <v>1973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4567</v>
      </c>
      <c r="E10" s="189"/>
      <c r="F10" s="189"/>
      <c r="G10" s="74">
        <f aca="true" t="shared" si="2" ref="G10:G39">D10+E10-F10</f>
        <v>4567</v>
      </c>
      <c r="H10" s="65"/>
      <c r="I10" s="65"/>
      <c r="J10" s="74">
        <f aca="true" t="shared" si="3" ref="J10:J39">G10+H10-I10</f>
        <v>4567</v>
      </c>
      <c r="K10" s="65">
        <v>410</v>
      </c>
      <c r="L10" s="65">
        <v>46</v>
      </c>
      <c r="M10" s="65"/>
      <c r="N10" s="74">
        <f aca="true" t="shared" si="4" ref="N10:N39">K10+L10-M10</f>
        <v>456</v>
      </c>
      <c r="O10" s="65"/>
      <c r="P10" s="65"/>
      <c r="Q10" s="74">
        <f t="shared" si="0"/>
        <v>456</v>
      </c>
      <c r="R10" s="74">
        <f t="shared" si="1"/>
        <v>4111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2284</v>
      </c>
      <c r="E11" s="189"/>
      <c r="F11" s="189"/>
      <c r="G11" s="74">
        <f t="shared" si="2"/>
        <v>2284</v>
      </c>
      <c r="H11" s="65"/>
      <c r="I11" s="65"/>
      <c r="J11" s="74">
        <f t="shared" si="3"/>
        <v>2284</v>
      </c>
      <c r="K11" s="65">
        <v>1000</v>
      </c>
      <c r="L11" s="65">
        <v>116</v>
      </c>
      <c r="M11" s="65"/>
      <c r="N11" s="74">
        <f t="shared" si="4"/>
        <v>1116</v>
      </c>
      <c r="O11" s="65"/>
      <c r="P11" s="65"/>
      <c r="Q11" s="74">
        <f t="shared" si="0"/>
        <v>1116</v>
      </c>
      <c r="R11" s="74">
        <f t="shared" si="1"/>
        <v>1168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483</v>
      </c>
      <c r="E12" s="189">
        <v>4</v>
      </c>
      <c r="F12" s="189"/>
      <c r="G12" s="74">
        <f t="shared" si="2"/>
        <v>487</v>
      </c>
      <c r="H12" s="65"/>
      <c r="I12" s="65"/>
      <c r="J12" s="74">
        <f t="shared" si="3"/>
        <v>487</v>
      </c>
      <c r="K12" s="65">
        <v>59</v>
      </c>
      <c r="L12" s="65">
        <v>7</v>
      </c>
      <c r="M12" s="65"/>
      <c r="N12" s="74">
        <f t="shared" si="4"/>
        <v>66</v>
      </c>
      <c r="O12" s="65"/>
      <c r="P12" s="65"/>
      <c r="Q12" s="74">
        <f t="shared" si="0"/>
        <v>66</v>
      </c>
      <c r="R12" s="74">
        <f t="shared" si="1"/>
        <v>421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103</v>
      </c>
      <c r="E13" s="189"/>
      <c r="F13" s="189"/>
      <c r="G13" s="74">
        <f t="shared" si="2"/>
        <v>103</v>
      </c>
      <c r="H13" s="65"/>
      <c r="I13" s="65"/>
      <c r="J13" s="74">
        <f t="shared" si="3"/>
        <v>103</v>
      </c>
      <c r="K13" s="65">
        <v>103</v>
      </c>
      <c r="L13" s="65"/>
      <c r="M13" s="65"/>
      <c r="N13" s="74">
        <f t="shared" si="4"/>
        <v>103</v>
      </c>
      <c r="O13" s="65"/>
      <c r="P13" s="65"/>
      <c r="Q13" s="74">
        <f t="shared" si="0"/>
        <v>103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591</v>
      </c>
      <c r="E14" s="189"/>
      <c r="F14" s="189"/>
      <c r="G14" s="74">
        <f t="shared" si="2"/>
        <v>591</v>
      </c>
      <c r="H14" s="65"/>
      <c r="I14" s="65"/>
      <c r="J14" s="74">
        <f t="shared" si="3"/>
        <v>591</v>
      </c>
      <c r="K14" s="65">
        <v>263</v>
      </c>
      <c r="L14" s="65">
        <v>30</v>
      </c>
      <c r="M14" s="65"/>
      <c r="N14" s="74">
        <f t="shared" si="4"/>
        <v>293</v>
      </c>
      <c r="O14" s="65"/>
      <c r="P14" s="65"/>
      <c r="Q14" s="74">
        <f t="shared" si="0"/>
        <v>293</v>
      </c>
      <c r="R14" s="74">
        <f t="shared" si="1"/>
        <v>298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10167</v>
      </c>
      <c r="E17" s="194">
        <f>SUM(E9:E16)</f>
        <v>4</v>
      </c>
      <c r="F17" s="194">
        <f>SUM(F9:F16)</f>
        <v>0</v>
      </c>
      <c r="G17" s="74">
        <f t="shared" si="2"/>
        <v>10171</v>
      </c>
      <c r="H17" s="75">
        <f>SUM(H9:H16)</f>
        <v>0</v>
      </c>
      <c r="I17" s="75">
        <f>SUM(I9:I16)</f>
        <v>0</v>
      </c>
      <c r="J17" s="74">
        <f t="shared" si="3"/>
        <v>10171</v>
      </c>
      <c r="K17" s="75">
        <f>SUM(K9:K16)</f>
        <v>1983</v>
      </c>
      <c r="L17" s="75">
        <f>SUM(L9:L16)</f>
        <v>217</v>
      </c>
      <c r="M17" s="75">
        <f>SUM(M9:M16)</f>
        <v>0</v>
      </c>
      <c r="N17" s="74">
        <f t="shared" si="4"/>
        <v>2200</v>
      </c>
      <c r="O17" s="75">
        <f>SUM(O9:O16)</f>
        <v>0</v>
      </c>
      <c r="P17" s="75">
        <f>SUM(P9:P16)</f>
        <v>0</v>
      </c>
      <c r="Q17" s="74">
        <f t="shared" si="5"/>
        <v>2200</v>
      </c>
      <c r="R17" s="74">
        <f t="shared" si="6"/>
        <v>7971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290</v>
      </c>
      <c r="E18" s="187"/>
      <c r="F18" s="187"/>
      <c r="G18" s="74">
        <f t="shared" si="2"/>
        <v>290</v>
      </c>
      <c r="H18" s="63"/>
      <c r="I18" s="63"/>
      <c r="J18" s="74">
        <f t="shared" si="3"/>
        <v>290</v>
      </c>
      <c r="K18" s="63">
        <v>12</v>
      </c>
      <c r="L18" s="63">
        <v>5</v>
      </c>
      <c r="M18" s="63"/>
      <c r="N18" s="74">
        <f t="shared" si="4"/>
        <v>17</v>
      </c>
      <c r="O18" s="63"/>
      <c r="P18" s="63"/>
      <c r="Q18" s="74">
        <f t="shared" si="5"/>
        <v>17</v>
      </c>
      <c r="R18" s="74">
        <f t="shared" si="6"/>
        <v>273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40</v>
      </c>
      <c r="L22" s="65">
        <v>5</v>
      </c>
      <c r="M22" s="65"/>
      <c r="N22" s="74">
        <f t="shared" si="4"/>
        <v>45</v>
      </c>
      <c r="O22" s="65"/>
      <c r="P22" s="65"/>
      <c r="Q22" s="74">
        <f t="shared" si="5"/>
        <v>45</v>
      </c>
      <c r="R22" s="74">
        <f t="shared" si="6"/>
        <v>45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40</v>
      </c>
      <c r="L25" s="66">
        <f t="shared" si="7"/>
        <v>5</v>
      </c>
      <c r="M25" s="66">
        <f t="shared" si="7"/>
        <v>0</v>
      </c>
      <c r="N25" s="67">
        <f t="shared" si="4"/>
        <v>45</v>
      </c>
      <c r="O25" s="66">
        <f t="shared" si="7"/>
        <v>0</v>
      </c>
      <c r="P25" s="66">
        <f t="shared" si="7"/>
        <v>0</v>
      </c>
      <c r="Q25" s="67">
        <f t="shared" si="5"/>
        <v>45</v>
      </c>
      <c r="R25" s="67">
        <f t="shared" si="6"/>
        <v>45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10547</v>
      </c>
      <c r="E40" s="438">
        <f>E17+E18+E19+E25+E38+E39</f>
        <v>4</v>
      </c>
      <c r="F40" s="438">
        <f aca="true" t="shared" si="13" ref="F40:R40">F17+F18+F19+F25+F38+F39</f>
        <v>0</v>
      </c>
      <c r="G40" s="438">
        <f t="shared" si="13"/>
        <v>10551</v>
      </c>
      <c r="H40" s="438">
        <f t="shared" si="13"/>
        <v>0</v>
      </c>
      <c r="I40" s="438">
        <f t="shared" si="13"/>
        <v>0</v>
      </c>
      <c r="J40" s="438">
        <f t="shared" si="13"/>
        <v>10551</v>
      </c>
      <c r="K40" s="438">
        <f t="shared" si="13"/>
        <v>2035</v>
      </c>
      <c r="L40" s="438">
        <f t="shared" si="13"/>
        <v>227</v>
      </c>
      <c r="M40" s="438">
        <f t="shared" si="13"/>
        <v>0</v>
      </c>
      <c r="N40" s="438">
        <f t="shared" si="13"/>
        <v>2262</v>
      </c>
      <c r="O40" s="438">
        <f t="shared" si="13"/>
        <v>0</v>
      </c>
      <c r="P40" s="438">
        <f t="shared" si="13"/>
        <v>0</v>
      </c>
      <c r="Q40" s="438">
        <f t="shared" si="13"/>
        <v>2262</v>
      </c>
      <c r="R40" s="438">
        <f t="shared" si="13"/>
        <v>8289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B4" sqref="B4:C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 II-ро тримесечие 2014г.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500</v>
      </c>
      <c r="D21" s="108"/>
      <c r="E21" s="120">
        <f t="shared" si="0"/>
        <v>500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154</v>
      </c>
      <c r="D28" s="108">
        <f>C28</f>
        <v>154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62</v>
      </c>
      <c r="D29" s="108">
        <f>C29</f>
        <v>62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</v>
      </c>
      <c r="D34" s="108"/>
      <c r="E34" s="120">
        <f t="shared" si="0"/>
        <v>6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222</v>
      </c>
      <c r="D43" s="104">
        <f>D24+D28+D29+D31+D30+D32+D33+D38</f>
        <v>216</v>
      </c>
      <c r="E43" s="118">
        <f>E24+E28+E29+E31+E30+E32+E33+E38</f>
        <v>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722</v>
      </c>
      <c r="D44" s="103">
        <f>D43+D21+D19+D9</f>
        <v>216</v>
      </c>
      <c r="E44" s="118">
        <f>E43+E21+E19+E9</f>
        <v>506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2587</v>
      </c>
      <c r="D52" s="103">
        <f>SUM(D53:D55)</f>
        <v>0</v>
      </c>
      <c r="E52" s="119">
        <f>C52-D52</f>
        <v>2587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2587</v>
      </c>
      <c r="D53" s="108"/>
      <c r="E53" s="119">
        <f>C53-D53</f>
        <v>2587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2587</v>
      </c>
      <c r="D66" s="103">
        <f>D52+D56+D61+D62+D63+D64</f>
        <v>0</v>
      </c>
      <c r="E66" s="119">
        <f t="shared" si="1"/>
        <v>2587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711</v>
      </c>
      <c r="D71" s="105">
        <f>SUM(D72:D74)</f>
        <v>0</v>
      </c>
      <c r="E71" s="105">
        <f>SUM(E72:E74)</f>
        <v>711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711</v>
      </c>
      <c r="D72" s="108"/>
      <c r="E72" s="119">
        <f t="shared" si="1"/>
        <v>711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550</v>
      </c>
      <c r="D85" s="104">
        <f>SUM(D86:D90)+D94</f>
        <v>0</v>
      </c>
      <c r="E85" s="104">
        <f>SUM(E86:E90)+E94</f>
        <v>550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55</v>
      </c>
      <c r="D87" s="108"/>
      <c r="E87" s="119">
        <f t="shared" si="1"/>
        <v>55</v>
      </c>
      <c r="F87" s="108"/>
    </row>
    <row r="88" spans="1:6" ht="12">
      <c r="A88" s="396" t="s">
        <v>749</v>
      </c>
      <c r="B88" s="397" t="s">
        <v>750</v>
      </c>
      <c r="C88" s="108">
        <v>297</v>
      </c>
      <c r="D88" s="108"/>
      <c r="E88" s="119">
        <f t="shared" si="1"/>
        <v>297</v>
      </c>
      <c r="F88" s="108"/>
    </row>
    <row r="89" spans="1:6" ht="12">
      <c r="A89" s="396" t="s">
        <v>751</v>
      </c>
      <c r="B89" s="397" t="s">
        <v>752</v>
      </c>
      <c r="C89" s="108">
        <v>158</v>
      </c>
      <c r="D89" s="108"/>
      <c r="E89" s="119">
        <f t="shared" si="1"/>
        <v>158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29</v>
      </c>
      <c r="D90" s="103">
        <f>SUM(D91:D93)</f>
        <v>0</v>
      </c>
      <c r="E90" s="103">
        <f>SUM(E91:E93)</f>
        <v>29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12</v>
      </c>
      <c r="D92" s="108"/>
      <c r="E92" s="119">
        <f t="shared" si="1"/>
        <v>12</v>
      </c>
      <c r="F92" s="108"/>
    </row>
    <row r="93" spans="1:6" ht="12">
      <c r="A93" s="396" t="s">
        <v>667</v>
      </c>
      <c r="B93" s="397" t="s">
        <v>758</v>
      </c>
      <c r="C93" s="108">
        <v>17</v>
      </c>
      <c r="D93" s="108"/>
      <c r="E93" s="119">
        <f t="shared" si="1"/>
        <v>17</v>
      </c>
      <c r="F93" s="108"/>
    </row>
    <row r="94" spans="1:6" ht="12">
      <c r="A94" s="396" t="s">
        <v>759</v>
      </c>
      <c r="B94" s="397" t="s">
        <v>760</v>
      </c>
      <c r="C94" s="108">
        <v>11</v>
      </c>
      <c r="D94" s="108"/>
      <c r="E94" s="119">
        <f t="shared" si="1"/>
        <v>11</v>
      </c>
      <c r="F94" s="108"/>
    </row>
    <row r="95" spans="1:6" ht="12">
      <c r="A95" s="396" t="s">
        <v>761</v>
      </c>
      <c r="B95" s="397" t="s">
        <v>762</v>
      </c>
      <c r="C95" s="108">
        <v>90</v>
      </c>
      <c r="D95" s="108"/>
      <c r="E95" s="119">
        <f t="shared" si="1"/>
        <v>90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1351</v>
      </c>
      <c r="D96" s="104">
        <f>D85+D80+D75+D71+D95</f>
        <v>0</v>
      </c>
      <c r="E96" s="104">
        <f>E85+E80+E75+E71+E95</f>
        <v>1351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3938</v>
      </c>
      <c r="D97" s="104">
        <f>D96+D68+D66</f>
        <v>0</v>
      </c>
      <c r="E97" s="104">
        <f>E96+E68+E66</f>
        <v>3938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968503937007874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7" sqref="E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 II-ро тримесечие 2014г.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4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ЯВОР Ад</v>
      </c>
      <c r="C5" s="628"/>
      <c r="D5" s="628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823</v>
      </c>
      <c r="B6" s="629" t="str">
        <f>'справка №1-БАЛАНС'!E5</f>
        <v> II-ро тримесечие 2014г.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2014-07-24T07:45:47Z</cp:lastPrinted>
  <dcterms:created xsi:type="dcterms:W3CDTF">2000-06-29T12:02:40Z</dcterms:created>
  <dcterms:modified xsi:type="dcterms:W3CDTF">2014-07-28T09:48:28Z</dcterms:modified>
  <cp:category/>
  <cp:version/>
  <cp:contentType/>
  <cp:contentStatus/>
</cp:coreProperties>
</file>