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9320" windowHeight="948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<sst xmlns="http://schemas.openxmlformats.org/spreadsheetml/2006/main" count="1067" uniqueCount="883">
  <si>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</si>
  <si>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</si>
  <si>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</si>
  <si>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</si>
  <si>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</si>
  <si>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</si>
  <si>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</si>
  <si>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</si>
  <si>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</si>
  <si>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</si>
  <si>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</si>
  <si>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</si>
  <si>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</si>
  <si>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</si>
  <si>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</si>
  <si>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</si>
  <si>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</si>
  <si>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</si>
  <si>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</si>
  <si>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</si>
  <si>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</si>
  <si>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</si>
  <si>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</si>
  <si>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</si>
  <si>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</si>
  <si>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</si>
  <si>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</si>
  <si>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</si>
  <si>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</si>
  <si>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</si>
  <si>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</si>
  <si>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</si>
  <si>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</si>
  <si>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</si>
  <si>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</si>
  <si>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</si>
  <si>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</si>
  <si>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</si>
  <si>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</si>
  <si>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</si>
  <si>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</si>
  <si>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</si>
  <si>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</si>
  <si>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</si>
  <si>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</si>
  <si>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</si>
  <si>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</si>
  <si>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</si>
  <si>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</si>
  <si>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</si>
  <si>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</si>
  <si>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</si>
  <si>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</si>
  <si>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</si>
  <si>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</si>
  <si>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</si>
  <si>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</si>
  <si>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</si>
  <si>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</si>
  <si>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</si>
  <si>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</si>
  <si>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</si>
  <si>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</si>
  <si>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</si>
  <si>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</si>
  <si>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</si>
  <si>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</si>
  <si>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</si>
  <si>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</si>
  <si>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</si>
  <si>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</si>
  <si>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</si>
  <si>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</si>
  <si>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</si>
  <si>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</si>
  <si>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</si>
  <si>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</si>
  <si>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</si>
  <si>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</si>
  <si>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</si>
  <si>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</si>
  <si>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</si>
  <si>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</si>
  <si>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</si>
  <si>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</si>
  <si>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</si>
  <si>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</si>
  <si>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</si>
  <si>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</si>
  <si>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</si>
  <si>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</si>
  <si>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</si>
  <si>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</si>
  <si>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</si>
  <si>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</si>
  <si>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</si>
  <si>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</si>
  <si>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</si>
  <si>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</si>
  <si>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</si>
  <si>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</si>
  <si>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</si>
  <si>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</si>
  <si>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</si>
  <si>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</si>
  <si>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</si>
  <si>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</si>
  <si>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</si>
  <si>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</si>
  <si>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</si>
  <si>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</si>
  <si>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</si>
  <si>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</si>
  <si>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</si>
  <si>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</si>
  <si>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</si>
  <si>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</si>
  <si>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</si>
  <si>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</si>
  <si>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</si>
  <si>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</si>
  <si>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</si>
  <si>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</si>
  <si>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</si>
  <si>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</si>
  <si>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</si>
  <si>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</si>
  <si>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</si>
  <si>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</si>
  <si>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</si>
  <si>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</si>
  <si>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</si>
  <si>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</si>
  <si>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</si>
  <si>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</si>
  <si>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</si>
  <si>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</si>
  <si>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</si>
  <si>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</si>
  <si>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</si>
  <si>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</si>
  <si>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</si>
  <si>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</si>
  <si>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</si>
  <si>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</si>
  <si>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</si>
  <si>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</si>
  <si>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</si>
  <si>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</si>
  <si>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</si>
  <si>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</si>
  <si>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</si>
  <si>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</si>
  <si>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</si>
  <si>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</si>
  <si>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</si>
  <si>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</si>
  <si>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</si>
  <si>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</si>
  <si>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</si>
  <si>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</si>
  <si>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</si>
  <si>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</si>
  <si>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</si>
  <si>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</si>
  <si>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</si>
  <si>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</si>
  <si>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</si>
  <si>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</si>
  <si>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</si>
  <si>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</si>
  <si>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</si>
  <si>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</si>
  <si>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</si>
  <si>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</si>
  <si>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</si>
  <si>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</si>
  <si>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</si>
  <si>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</si>
  <si>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</si>
  <si>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</si>
  <si>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</si>
  <si>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</si>
  <si>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</si>
  <si>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</si>
  <si>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</si>
  <si>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</si>
  <si>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</si>
  <si>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</si>
  <si>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</si>
  <si>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</si>
  <si>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</si>
  <si>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</si>
  <si>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</si>
  <si>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</si>
  <si>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</si>
  <si>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</si>
  <si>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</si>
  <si>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</si>
  <si>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</si>
  <si>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</si>
  <si>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</si>
  <si>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</si>
  <si>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</si>
  <si>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</si>
  <si>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</si>
  <si>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</si>
  <si>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</si>
  <si>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</si>
  <si>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</si>
  <si>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</si>
  <si>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</si>
  <si>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</si>
  <si>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</si>
  <si>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</si>
  <si>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</si>
  <si>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</si>
  <si>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</si>
  <si>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</si>
  <si>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</si>
  <si>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</si>
  <si>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</si>
  <si>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</si>
  <si>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</si>
  <si>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</si>
  <si>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</si>
  <si>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</si>
  <si>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</si>
  <si>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</si>
  <si>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</si>
  <si>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</si>
  <si>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</si>
  <si>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</si>
  <si>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</si>
  <si>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</si>
  <si>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</si>
  <si>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</si>
  <si>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</si>
  <si>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</si>
  <si>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</si>
  <si>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</si>
  <si>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</si>
  <si>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</si>
  <si>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</si>
  <si>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</si>
  <si>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</si>
  <si>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</si>
  <si>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</si>
  <si>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</si>
  <si>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</si>
  <si>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</si>
  <si>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</si>
  <si>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</si>
  <si>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</si>
  <si>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</si>
  <si>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</si>
  <si>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</si>
  <si>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</si>
  <si>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</si>
  <si>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</si>
  <si>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</si>
  <si>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</si>
  <si>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</si>
  <si>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</si>
  <si>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</si>
  <si>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</si>
  <si>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</si>
  <si>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</si>
  <si>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</si>
  <si>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</si>
  <si>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</si>
  <si>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</si>
  <si>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</si>
  <si>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</si>
  <si>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</si>
  <si>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</si>
  <si>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</si>
  <si>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</si>
  <si>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</si>
  <si>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</si>
  <si>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</si>
  <si>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</si>
  <si>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</si>
  <si>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</si>
  <si>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</si>
  <si>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</si>
  <si>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</si>
  <si>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</si>
  <si>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</si>
  <si>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</si>
  <si>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</si>
  <si>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</si>
  <si>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</si>
  <si>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</si>
  <si>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</si>
  <si>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</si>
  <si>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</si>
  <si>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</si>
  <si>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</si>
  <si>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</si>
  <si>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</si>
  <si>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</si>
  <si>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</si>
  <si>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</si>
  <si>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</si>
  <si>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</si>
  <si>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</si>
  <si>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</si>
  <si>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</si>
  <si>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</si>
  <si>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</si>
  <si>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</si>
  <si>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</si>
  <si>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</si>
  <si>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</si>
  <si>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</si>
  <si>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</si>
  <si>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</si>
  <si>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</si>
  <si>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</si>
  <si>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</si>
  <si>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</si>
  <si>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</si>
  <si>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</si>
  <si>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</si>
  <si>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</si>
  <si>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</si>
  <si>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</si>
  <si>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</si>
  <si>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</si>
  <si>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</si>
  <si>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</si>
  <si>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</si>
  <si>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</si>
  <si>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</si>
  <si>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</si>
  <si>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</si>
  <si>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</si>
  <si>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</si>
  <si>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</si>
  <si>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</si>
  <si>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</si>
  <si>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</si>
  <si>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</si>
  <si>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</si>
  <si>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</si>
  <si>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</si>
  <si>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</si>
  <si>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</si>
  <si>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</si>
  <si>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</si>
  <si>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</si>
  <si>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</si>
  <si>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</si>
  <si>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</si>
  <si>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</si>
  <si>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</si>
  <si>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</si>
  <si>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</si>
  <si>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</si>
  <si>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</si>
  <si>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</si>
  <si>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</si>
  <si>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</si>
  <si>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</si>
  <si>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</si>
  <si>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</si>
  <si>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</si>
  <si>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</si>
  <si>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</si>
  <si>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</si>
  <si>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</si>
  <si>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</si>
  <si>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</si>
  <si>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</si>
  <si>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</si>
  <si>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</si>
  <si>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</si>
  <si>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</si>
  <si>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</si>
  <si>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</si>
  <si>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</si>
  <si>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</si>
  <si>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</si>
  <si>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</si>
  <si>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</si>
  <si>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</si>
  <si>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</si>
  <si>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</si>
  <si>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</si>
  <si>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</si>
  <si>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</si>
  <si>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</si>
  <si>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</si>
  <si>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</si>
  <si>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</si>
  <si>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</si>
  <si>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</si>
  <si>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</si>
  <si>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</si>
  <si>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</si>
  <si>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</si>
  <si>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</si>
  <si>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</si>
  <si>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</si>
  <si>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</si>
  <si>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</si>
  <si>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</si>
  <si>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</si>
  <si>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</si>
  <si>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</si>
  <si>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</si>
  <si>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</si>
  <si>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</si>
  <si>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</si>
  <si>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</si>
  <si>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</si>
  <si>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</si>
  <si>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</si>
  <si>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</si>
  <si>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</si>
  <si>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</si>
  <si>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</si>
  <si>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</si>
  <si>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</si>
  <si>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</si>
  <si>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</si>
  <si>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</si>
  <si>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</si>
  <si>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</si>
  <si>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</si>
  <si>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</si>
  <si>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</si>
  <si>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</si>
  <si>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</si>
  <si>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</si>
  <si>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</si>
  <si>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</si>
  <si>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</si>
  <si>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</si>
  <si>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</si>
  <si>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</si>
  <si>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</si>
  <si>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</si>
  <si>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</si>
  <si>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</si>
  <si>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</si>
  <si>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</si>
  <si>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</si>
  <si>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</si>
  <si>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</si>
  <si>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</si>
  <si>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</si>
  <si>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</si>
  <si>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</si>
  <si>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</si>
  <si>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</si>
  <si>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</si>
  <si>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</si>
  <si>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</si>
  <si>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</si>
  <si>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</si>
  <si>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</si>
  <si>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</si>
  <si>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</si>
  <si>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</si>
  <si>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</si>
  <si>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</si>
  <si>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</si>
  <si>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</si>
  <si>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</si>
  <si>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</si>
  <si>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</si>
  <si>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</si>
  <si>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</si>
  <si>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</si>
  <si>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</si>
  <si>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</si>
  <si>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</si>
  <si>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</si>
  <si>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</si>
  <si>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</si>
  <si>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</si>
  <si>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</si>
  <si>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</si>
  <si>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</si>
  <si>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</si>
  <si>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</si>
  <si>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</si>
  <si>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</si>
  <si>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</si>
  <si>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</si>
  <si>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</si>
  <si>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</si>
  <si>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</si>
  <si>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</si>
  <si>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</si>
  <si>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</si>
  <si>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</si>
  <si>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</si>
  <si>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</si>
  <si>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</si>
  <si>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</si>
  <si>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</si>
  <si>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</si>
  <si>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</si>
  <si>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</si>
  <si>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</si>
  <si>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</si>
  <si>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</si>
  <si>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</si>
  <si>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</si>
  <si>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</si>
  <si>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</si>
  <si>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</si>
  <si>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</si>
  <si>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</si>
  <si>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</si>
  <si>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</si>
  <si>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</si>
  <si>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</si>
  <si>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</si>
  <si>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</si>
  <si>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</si>
  <si>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</si>
  <si>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</si>
  <si>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</si>
  <si>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</si>
  <si>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</si>
  <si>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</si>
  <si>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</si>
  <si>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</si>
  <si>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</si>
  <si>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</si>
  <si>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</si>
  <si>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</si>
  <si>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</si>
  <si>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</si>
  <si>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</si>
  <si>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</si>
  <si>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</si>
  <si>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</si>
  <si>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</si>
  <si>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</si>
  <si>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</si>
  <si>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</si>
  <si>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</si>
  <si>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</si>
  <si>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</si>
  <si>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</si>
  <si>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</si>
  <si>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</si>
  <si>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</si>
  <si>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</si>
  <si>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</si>
  <si>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</si>
  <si>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</si>
  <si>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</si>
  <si>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</si>
  <si>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</si>
  <si>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</si>
  <si>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</si>
  <si>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</si>
  <si>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</si>
  <si>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</si>
  <si>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</si>
  <si>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</si>
  <si>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</si>
  <si>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</si>
  <si>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</si>
  <si>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</si>
  <si>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</si>
  <si>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</si>
  <si>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</si>
  <si>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</si>
  <si>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</si>
  <si>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</si>
  <si>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</si>
  <si>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</si>
  <si>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</si>
  <si>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</si>
  <si>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</si>
  <si>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</si>
  <si>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</si>
  <si>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</si>
  <si>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</si>
  <si>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</si>
  <si>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</si>
  <si>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</si>
  <si>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</si>
  <si>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</si>
  <si>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</si>
  <si>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</si>
  <si>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</si>
  <si>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</si>
  <si>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</si>
  <si>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</si>
  <si>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</si>
  <si>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</si>
  <si>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</si>
  <si>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</si>
  <si>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</si>
  <si>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</si>
  <si>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</si>
  <si>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</si>
  <si>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</si>
  <si>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</si>
  <si>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</si>
  <si>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</si>
  <si>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</si>
  <si>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</si>
  <si>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</si>
  <si>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</si>
  <si>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</si>
  <si>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</si>
  <si>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</si>
  <si>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</si>
  <si>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</si>
  <si>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</si>
  <si>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</si>
  <si>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</si>
  <si>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</si>
  <si>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</si>
  <si>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</si>
  <si>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</si>
  <si>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</si>
  <si>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</si>
  <si>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</si>
  <si>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</si>
  <si>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</si>
  <si>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</si>
  <si>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</si>
  <si>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</si>
  <si>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</si>
  <si>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</si>
  <si>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</si>
  <si>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</si>
  <si>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</si>
  <si>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</si>
  <si>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</si>
  <si>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</si>
  <si>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</si>
  <si>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</si>
  <si>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</si>
  <si>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</si>
  <si>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</si>
  <si>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</si>
  <si>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</si>
  <si>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</si>
  <si>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</si>
  <si>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</si>
  <si>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</si>
  <si>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</si>
  <si>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</si>
  <si>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</si>
  <si>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</si>
  <si>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</si>
  <si>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</si>
  <si>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</si>
  <si>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</si>
  <si>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</si>
  <si>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</si>
  <si>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</si>
  <si>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</si>
  <si>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</si>
  <si>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</si>
  <si>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</si>
  <si>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</si>
  <si>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</si>
  <si>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</si>
  <si>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</si>
  <si>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</si>
  <si>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</si>
  <si>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</si>
  <si>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</si>
  <si>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</si>
  <si>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</si>
  <si>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</si>
  <si>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</si>
  <si>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</si>
  <si>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</si>
  <si>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</si>
  <si>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</si>
  <si>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</si>
  <si>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</si>
  <si>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</si>
  <si>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</si>
  <si>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</si>
  <si>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</si>
  <si>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</si>
  <si>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</si>
  <si>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</si>
  <si>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</si>
  <si>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</si>
  <si>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</si>
  <si>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</si>
  <si>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</si>
  <si>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</si>
  <si>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</si>
  <si>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</si>
  <si>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</si>
  <si>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</si>
  <si>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</si>
  <si>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</si>
  <si>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</si>
  <si>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</si>
  <si>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</si>
  <si>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</si>
  <si>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</si>
  <si>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</si>
  <si>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</si>
  <si>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</si>
  <si>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</si>
  <si>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</si>
  <si>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</si>
  <si>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</si>
  <si>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</si>
  <si>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</si>
  <si>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</si>
  <si>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</si>
  <si>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</si>
  <si>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</si>
  <si>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</si>
  <si>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</si>
  <si>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</si>
  <si>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</si>
  <si>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</si>
  <si>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</si>
  <si>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</si>
  <si>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</si>
  <si>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</si>
  <si>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</si>
  <si>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</si>
  <si>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</si>
  <si>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</si>
  <si>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</si>
  <si>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</si>
  <si>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</si>
  <si>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</si>
  <si>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</si>
  <si>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</si>
  <si>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</si>
  <si>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</si>
  <si>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</si>
  <si>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</si>
  <si>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</si>
  <si>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</si>
  <si>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</si>
  <si>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</si>
  <si>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</si>
  <si>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</si>
  <si>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</si>
  <si>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</si>
  <si>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</si>
  <si>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</si>
  <si>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</si>
  <si>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</si>
  <si>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</si>
  <si>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</si>
  <si>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</si>
  <si>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</si>
  <si>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</si>
  <si>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</si>
  <si>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</si>
  <si>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</si>
  <si>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</si>
  <si>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</si>
  <si>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</si>
  <si>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</si>
  <si>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</si>
  <si>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</si>
  <si>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</si>
  <si>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</si>
  <si>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</si>
  <si>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</si>
  <si>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</si>
  <si>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</si>
  <si>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</si>
  <si>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</si>
  <si>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</si>
  <si>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</si>
  <si>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</si>
  <si>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</si>
  <si>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</si>
  <si>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</si>
  <si>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</si>
  <si>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</si>
  <si>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</si>
  <si>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</si>
  <si>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</si>
  <si>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</si>
  <si>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</si>
  <si>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</si>
  <si>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</si>
  <si>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</si>
  <si>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</si>
  <si>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</si>
  <si>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</si>
  <si>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</si>
  <si>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</si>
  <si>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</si>
  <si>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</si>
  <si>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</si>
  <si>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</si>
  <si>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</si>
  <si>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</si>
  <si>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</si>
  <si>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</si>
  <si>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</si>
  <si>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</si>
  <si>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</si>
  <si>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</si>
  <si>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</si>
  <si>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</si>
  <si>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</si>
  <si>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</si>
  <si>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</si>
  <si>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</si>
  <si>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</si>
  <si>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</si>
  <si>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</si>
  <si>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</si>
  <si>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</si>
  <si>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</si>
  <si>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</si>
  <si>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</si>
  <si>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</si>
  <si>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</si>
  <si>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</si>
  <si>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</si>
  <si>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</si>
  <si>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</si>
  <si>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</si>
  <si>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</si>
  <si>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</si>
  <si>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</si>
  <si>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</si>
  <si>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</si>
  <si>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</si>
  <si>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</si>
  <si>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</si>
  <si>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</si>
  <si>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</si>
  <si>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</si>
  <si>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</si>
  <si>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</si>
  <si>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</si>
  <si>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</si>
  <si>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</si>
  <si>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</si>
  <si>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</si>
  <si>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</si>
  <si>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</si>
  <si>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</si>
  <si>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</si>
  <si>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</si>
  <si>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</si>
  <si>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</si>
  <si>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</si>
  <si>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</si>
  <si>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</si>
  <si>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</si>
  <si>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</si>
  <si>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</si>
  <si>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</si>
  <si>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Ръководител:   ДИМИТЪР  ГЕОРГИЕВ</t>
  </si>
  <si>
    <t>Ръководител:Д. ГЕОРГИЕВ</t>
  </si>
  <si>
    <t xml:space="preserve">Отчетен период                                                                                                                                                                 </t>
  </si>
  <si>
    <t xml:space="preserve">    ИРИНА НИКОЛОВА</t>
  </si>
  <si>
    <t>ИРИНА НИКОЛОВА</t>
  </si>
  <si>
    <t>Съставител: ИРИНА НИКОЛОВА</t>
  </si>
  <si>
    <t>Съставител    :И.НИКОЛОВА          Ръководител  Д. ГЕОРГИЕВ ……………………</t>
  </si>
  <si>
    <t xml:space="preserve">Съставител:И.НИКОЛОВА                              </t>
  </si>
  <si>
    <t>И.НИКОЛОВА                                                          Р.ъководител   Д.ГЕОРГИЕВ</t>
  </si>
  <si>
    <t xml:space="preserve">                                    Съставител: И.НИКОЛОВА                        </t>
  </si>
  <si>
    <t>към 31.03.2013</t>
  </si>
  <si>
    <t>31.03.2013</t>
  </si>
  <si>
    <t>25.04.2013</t>
  </si>
  <si>
    <t>Дата на съставяне: 25.04.2013</t>
  </si>
  <si>
    <t>Дата на съставяне:   25.04.2013 г.</t>
  </si>
  <si>
    <t>Дата на съставяне: 25.04.2013 г.</t>
  </si>
  <si>
    <t xml:space="preserve">Дата на съставяне   :25.04.2013                    </t>
  </si>
  <si>
    <t xml:space="preserve">Дата  на съставяне: 25.04.2013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</si>
</sst>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3">
      <selection activeCell="E97" sqref="E9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8522</v>
      </c>
      <c r="D11" s="205">
        <v>8522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8522</v>
      </c>
      <c r="D19" s="209">
        <f>SUM(D11:D18)</f>
        <v>8522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-5445</v>
      </c>
      <c r="H27" s="208">
        <f>SUM(H28:H30)</f>
        <v>-3430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-5445</v>
      </c>
      <c r="H29" s="391">
        <v>-3430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-108</v>
      </c>
      <c r="H32" s="391">
        <v>-2015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-5553</v>
      </c>
      <c r="H33" s="208">
        <f>H27+H31+H32</f>
        <v>-5445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-4059</v>
      </c>
      <c r="H36" s="208">
        <f>H25+H17+H33</f>
        <v>-3951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8522</v>
      </c>
      <c r="D55" s="209">
        <f>D19+D20+D21+D27+D32+D45+D51+D53+D54</f>
        <v>8522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1152</v>
      </c>
      <c r="H61" s="208">
        <f>SUM(H62:H68)</f>
        <v>1056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2</v>
      </c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1098</v>
      </c>
      <c r="H65" s="206">
        <v>1004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2</v>
      </c>
      <c r="D68" s="205">
        <v>1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2923</v>
      </c>
      <c r="H69" s="206">
        <v>2911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12583</v>
      </c>
      <c r="H71" s="215">
        <f>H59+H60+H61+H69+H70</f>
        <v>12475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</v>
      </c>
      <c r="D75" s="209">
        <f>SUM(D67:D74)</f>
        <v>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12583</v>
      </c>
      <c r="H79" s="216">
        <f>H71+H74+H75+H76</f>
        <v>12475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/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0</v>
      </c>
      <c r="D88" s="205">
        <v>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0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</v>
      </c>
      <c r="D93" s="209">
        <f>D64+D75+D84+D91+D92</f>
        <v>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8524</v>
      </c>
      <c r="D94" s="218">
        <f>D93+D55</f>
        <v>8524</v>
      </c>
      <c r="E94" s="558" t="s">
        <v>269</v>
      </c>
      <c r="F94" s="345" t="s">
        <v>270</v>
      </c>
      <c r="G94" s="219">
        <f>G36+G39+G55+G79</f>
        <v>8524</v>
      </c>
      <c r="H94" s="219">
        <f>H36+H39+H55+H79</f>
        <v>8524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878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866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25">
      <selection activeCell="C46" sqref="C4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2</v>
      </c>
      <c r="D10" s="79">
        <v>1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/>
      <c r="E11" s="366" t="s">
        <v>289</v>
      </c>
      <c r="F11" s="365" t="s">
        <v>290</v>
      </c>
      <c r="G11" s="87">
        <v>1</v>
      </c>
      <c r="H11" s="87">
        <v>2</v>
      </c>
    </row>
    <row r="12" spans="1:8" ht="12">
      <c r="A12" s="363" t="s">
        <v>291</v>
      </c>
      <c r="B12" s="364" t="s">
        <v>292</v>
      </c>
      <c r="C12" s="79">
        <v>13</v>
      </c>
      <c r="D12" s="79">
        <v>11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1</v>
      </c>
      <c r="D13" s="79">
        <v>1</v>
      </c>
      <c r="E13" s="367" t="s">
        <v>50</v>
      </c>
      <c r="F13" s="368" t="s">
        <v>296</v>
      </c>
      <c r="G13" s="88">
        <f>SUM(G9:G12)</f>
        <v>1</v>
      </c>
      <c r="H13" s="88">
        <f>SUM(H9:H12)</f>
        <v>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/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16</v>
      </c>
      <c r="D19" s="82">
        <f>SUM(D9:D15)+D16</f>
        <v>13</v>
      </c>
      <c r="E19" s="373" t="s">
        <v>313</v>
      </c>
      <c r="F19" s="369" t="s">
        <v>314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93</v>
      </c>
      <c r="D22" s="79">
        <v>66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/>
      <c r="E24" s="367" t="s">
        <v>102</v>
      </c>
      <c r="F24" s="370" t="s">
        <v>330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93</v>
      </c>
      <c r="D26" s="82">
        <f>SUM(D22:D25)</f>
        <v>66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109</v>
      </c>
      <c r="D28" s="83">
        <f>D26+D19</f>
        <v>79</v>
      </c>
      <c r="E28" s="174" t="s">
        <v>335</v>
      </c>
      <c r="F28" s="370" t="s">
        <v>336</v>
      </c>
      <c r="G28" s="88">
        <f>G13+G15+G24</f>
        <v>1</v>
      </c>
      <c r="H28" s="88">
        <f>H13+H15+H24</f>
        <v>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108</v>
      </c>
      <c r="H30" s="90">
        <f>IF((D28-H28)&gt;0,D28-H28,0)</f>
        <v>77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109</v>
      </c>
      <c r="D33" s="82">
        <f>D28-D31+D32</f>
        <v>79</v>
      </c>
      <c r="E33" s="174" t="s">
        <v>349</v>
      </c>
      <c r="F33" s="370" t="s">
        <v>350</v>
      </c>
      <c r="G33" s="90">
        <f>G32-G31+G28</f>
        <v>1</v>
      </c>
      <c r="H33" s="90">
        <f>H32-H31+H28</f>
        <v>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108</v>
      </c>
      <c r="H34" s="88">
        <f>IF((D33-H33)&gt;0,D33-H33,0)</f>
        <v>77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108</v>
      </c>
      <c r="H39" s="91">
        <f>IF(H34&gt;0,IF(D35+H34&lt;0,0,D35+H34),IF(D34-D35&lt;0,D35-D34,0))</f>
        <v>77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108</v>
      </c>
      <c r="H41" s="85">
        <f>IF(D39=0,IF(H39-H40&gt;0,H39-H40+D40,0),IF(D39-D40&lt;0,D40-D39+H40,0))</f>
        <v>77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109</v>
      </c>
      <c r="D42" s="86">
        <f>D33+D35+D39</f>
        <v>79</v>
      </c>
      <c r="E42" s="177" t="s">
        <v>376</v>
      </c>
      <c r="F42" s="178" t="s">
        <v>377</v>
      </c>
      <c r="G42" s="90">
        <f>G39+G33</f>
        <v>109</v>
      </c>
      <c r="H42" s="90">
        <f>H39+H33</f>
        <v>79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877</v>
      </c>
      <c r="C44" s="532" t="s">
        <v>379</v>
      </c>
      <c r="D44" s="607" t="s">
        <v>873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3" sqref="A5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867</v>
      </c>
      <c r="B6" s="533" t="str">
        <f>'справка №1-БАЛАНС'!E5</f>
        <v>към 31.03.2013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94</v>
      </c>
      <c r="D10" s="92">
        <v>436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-2</v>
      </c>
      <c r="D11" s="92">
        <v>-7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/>
      <c r="D13" s="92">
        <v>-46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/>
      <c r="D14" s="92">
        <v>-1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92</v>
      </c>
      <c r="D20" s="93">
        <f>SUM(D10:D19)</f>
        <v>382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-93</v>
      </c>
      <c r="D39" s="92">
        <v>-383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-93</v>
      </c>
      <c r="D42" s="93">
        <f>SUM(D34:D41)</f>
        <v>-383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</v>
      </c>
      <c r="D43" s="93">
        <f>D42+D32+D20</f>
        <v>-1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</v>
      </c>
      <c r="D44" s="184">
        <v>2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0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0</v>
      </c>
      <c r="D46" s="94"/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868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859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31.03.2013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-5445</v>
      </c>
      <c r="K11" s="98"/>
      <c r="L11" s="424">
        <f>SUM(C11:K11)</f>
        <v>-3951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-5445</v>
      </c>
      <c r="K15" s="99">
        <f t="shared" si="2"/>
        <v>0</v>
      </c>
      <c r="L15" s="424">
        <f t="shared" si="1"/>
        <v>-3951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-108</v>
      </c>
      <c r="K16" s="98"/>
      <c r="L16" s="424">
        <f t="shared" si="1"/>
        <v>-108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-5553</v>
      </c>
      <c r="K29" s="97">
        <f t="shared" si="6"/>
        <v>0</v>
      </c>
      <c r="L29" s="424">
        <f t="shared" si="1"/>
        <v>-4059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-5553</v>
      </c>
      <c r="K32" s="97">
        <f t="shared" si="7"/>
        <v>0</v>
      </c>
      <c r="L32" s="424">
        <f t="shared" si="1"/>
        <v>-4059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882</v>
      </c>
      <c r="B35" s="37"/>
      <c r="C35" s="24"/>
      <c r="D35" s="612" t="s">
        <v>518</v>
      </c>
      <c r="E35" s="612"/>
      <c r="F35" s="612" t="s">
        <v>869</v>
      </c>
      <c r="G35" s="612"/>
      <c r="H35" s="612"/>
      <c r="I35" s="612"/>
      <c r="J35" s="24" t="s">
        <v>852</v>
      </c>
      <c r="K35" s="24"/>
      <c r="L35" s="612" t="s">
        <v>861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E48" sqref="E4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862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31.03.2013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8522</v>
      </c>
      <c r="E9" s="243"/>
      <c r="F9" s="243"/>
      <c r="G9" s="113">
        <f>D9+E9-F9</f>
        <v>8522</v>
      </c>
      <c r="H9" s="103"/>
      <c r="I9" s="103"/>
      <c r="J9" s="113">
        <f>G9+H9-I9</f>
        <v>8522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8522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8522</v>
      </c>
      <c r="E17" s="248">
        <f>SUM(E9:E16)</f>
        <v>0</v>
      </c>
      <c r="F17" s="248">
        <f>SUM(F9:F16)</f>
        <v>0</v>
      </c>
      <c r="G17" s="113">
        <f t="shared" si="2"/>
        <v>8522</v>
      </c>
      <c r="H17" s="114">
        <f>SUM(H9:H16)</f>
        <v>0</v>
      </c>
      <c r="I17" s="114">
        <f>SUM(I9:I16)</f>
        <v>0</v>
      </c>
      <c r="J17" s="113">
        <f t="shared" si="3"/>
        <v>8522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8522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8522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8522</v>
      </c>
      <c r="H40" s="547">
        <f t="shared" si="13"/>
        <v>0</v>
      </c>
      <c r="I40" s="547">
        <f t="shared" si="13"/>
        <v>0</v>
      </c>
      <c r="J40" s="547">
        <f t="shared" si="13"/>
        <v>8522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8522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881</v>
      </c>
      <c r="C44" s="445"/>
      <c r="D44" s="446"/>
      <c r="E44" s="446"/>
      <c r="F44" s="446"/>
      <c r="G44" s="436"/>
      <c r="H44" s="447" t="s">
        <v>874</v>
      </c>
      <c r="I44" s="447"/>
      <c r="J44" s="447"/>
      <c r="K44" s="635"/>
      <c r="L44" s="635"/>
      <c r="M44" s="635"/>
      <c r="N44" s="635"/>
      <c r="O44" s="621" t="s">
        <v>865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AA80" sqref="AA8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863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31.03.2013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2</v>
      </c>
      <c r="D28" s="153">
        <v>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2</v>
      </c>
      <c r="D43" s="149">
        <f>D24+D28+D29+D31+D30+D32+D33+D38</f>
        <v>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2</v>
      </c>
      <c r="D44" s="148">
        <f>D43+D21+D19+D9</f>
        <v>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8508</v>
      </c>
      <c r="D56" s="148">
        <f>D57+D59</f>
        <v>8508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>
        <v>8508</v>
      </c>
      <c r="D57" s="153">
        <v>8508</v>
      </c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8508</v>
      </c>
      <c r="D66" s="148">
        <f>D52+D56+D61+D62+D63+D64</f>
        <v>8508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2871</v>
      </c>
      <c r="D71" s="150">
        <f>SUM(D72:D74)</f>
        <v>2871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1152</v>
      </c>
      <c r="D85" s="149">
        <f>SUM(D86:D90)+D94</f>
        <v>1152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2</v>
      </c>
      <c r="D87" s="153">
        <v>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1098</v>
      </c>
      <c r="D88" s="153">
        <v>1098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52</v>
      </c>
      <c r="D95" s="153">
        <v>52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12583</v>
      </c>
      <c r="D96" s="149">
        <f>D85+D80+D75+D71+D95</f>
        <v>12583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21091</v>
      </c>
      <c r="D97" s="149">
        <f>D96+D68+D66</f>
        <v>21091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879</v>
      </c>
      <c r="B109" s="600"/>
      <c r="C109" s="600" t="s">
        <v>870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864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7" sqref="E37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31.03.2013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879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860</v>
      </c>
      <c r="D31" s="510"/>
      <c r="E31" s="510"/>
      <c r="F31" s="510"/>
      <c r="G31" s="510" t="s">
        <v>859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56" sqref="C15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31.03.2013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880</v>
      </c>
      <c r="B151" s="561"/>
      <c r="C151" s="639" t="s">
        <v>871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Irina</cp:lastModifiedBy>
  <cp:lastPrinted>2012-04-27T14:30:43Z</cp:lastPrinted>
  <dcterms:created xsi:type="dcterms:W3CDTF">2000-06-29T12:02:40Z</dcterms:created>
  <dcterms:modified xsi:type="dcterms:W3CDTF">2013-04-29T13:30:05Z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