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<sst xmlns="http://schemas.openxmlformats.org/spreadsheetml/2006/main" count="1073" uniqueCount="881">
  <si>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</si>
  <si>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</si>
  <si>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</si>
  <si>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</si>
  <si>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</si>
  <si>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</si>
  <si>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</si>
  <si>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</si>
  <si>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</si>
  <si>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</si>
  <si>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</si>
  <si>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</si>
  <si>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</si>
  <si>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</si>
  <si>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</si>
  <si>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</si>
  <si>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</si>
  <si>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</si>
  <si>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</si>
  <si>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</si>
  <si>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</si>
  <si>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</si>
  <si>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</si>
  <si>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</si>
  <si>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</si>
  <si>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</si>
  <si>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</si>
  <si>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</si>
  <si>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</si>
  <si>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</si>
  <si>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</si>
  <si>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</si>
  <si>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</si>
  <si>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</si>
  <si>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</si>
  <si>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</si>
  <si>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</si>
  <si>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</si>
  <si>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</si>
  <si>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</si>
  <si>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</si>
  <si>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</si>
  <si>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</si>
  <si>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</si>
  <si>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</si>
  <si>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</si>
  <si>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</si>
  <si>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</si>
  <si>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</si>
  <si>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</si>
  <si>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</si>
  <si>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</si>
  <si>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</si>
  <si>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</si>
  <si>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</si>
  <si>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</si>
  <si>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</si>
  <si>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</si>
  <si>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</si>
  <si>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</si>
  <si>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</si>
  <si>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</si>
  <si>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</si>
  <si>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</si>
  <si>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</si>
  <si>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</si>
  <si>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</si>
  <si>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</si>
  <si>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</si>
  <si>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</si>
  <si>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</si>
  <si>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</si>
  <si>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</si>
  <si>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</si>
  <si>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</si>
  <si>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</si>
  <si>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</si>
  <si>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</si>
  <si>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</si>
  <si>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</si>
  <si>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</si>
  <si>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</si>
  <si>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</si>
  <si>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</si>
  <si>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</si>
  <si>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</si>
  <si>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</si>
  <si>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</si>
  <si>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</si>
  <si>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</si>
  <si>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</si>
  <si>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</si>
  <si>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</si>
  <si>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</si>
  <si>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</si>
  <si>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</si>
  <si>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</si>
  <si>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</si>
  <si>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</si>
  <si>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</si>
  <si>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</si>
  <si>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</si>
  <si>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</si>
  <si>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</si>
  <si>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</si>
  <si>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</si>
  <si>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</si>
  <si>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</si>
  <si>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</si>
  <si>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</si>
  <si>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</si>
  <si>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</si>
  <si>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</si>
  <si>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</si>
  <si>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</si>
  <si>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</si>
  <si>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</si>
  <si>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</si>
  <si>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</si>
  <si>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</si>
  <si>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</si>
  <si>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</si>
  <si>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</si>
  <si>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</si>
  <si>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</si>
  <si>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</si>
  <si>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</si>
  <si>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</si>
  <si>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</si>
  <si>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</si>
  <si>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</si>
  <si>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</si>
  <si>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</si>
  <si>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</si>
  <si>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</si>
  <si>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</si>
  <si>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</si>
  <si>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</si>
  <si>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</si>
  <si>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</si>
  <si>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</si>
  <si>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</si>
  <si>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</si>
  <si>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</si>
  <si>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</si>
  <si>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</si>
  <si>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</si>
  <si>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</si>
  <si>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</si>
  <si>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</si>
  <si>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</si>
  <si>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</si>
  <si>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</si>
  <si>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</si>
  <si>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</si>
  <si>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</si>
  <si>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</si>
  <si>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</si>
  <si>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</si>
  <si>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</si>
  <si>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</si>
  <si>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</si>
  <si>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</si>
  <si>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</si>
  <si>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</si>
  <si>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</si>
  <si>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</si>
  <si>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</si>
  <si>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</si>
  <si>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</si>
  <si>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</si>
  <si>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</si>
  <si>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</si>
  <si>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</si>
  <si>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</si>
  <si>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</si>
  <si>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</si>
  <si>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</si>
  <si>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</si>
  <si>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</si>
  <si>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</si>
  <si>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</si>
  <si>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</si>
  <si>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</si>
  <si>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</si>
  <si>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</si>
  <si>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</si>
  <si>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</si>
  <si>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</si>
  <si>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</si>
  <si>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</si>
  <si>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</si>
  <si>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</si>
  <si>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</si>
  <si>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</si>
  <si>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</si>
  <si>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</si>
  <si>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</si>
  <si>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</si>
  <si>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</si>
  <si>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</si>
  <si>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</si>
  <si>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</si>
  <si>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</si>
  <si>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</si>
  <si>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</si>
  <si>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</si>
  <si>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</si>
  <si>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</si>
  <si>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</si>
  <si>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</si>
  <si>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</si>
  <si>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</si>
  <si>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</si>
  <si>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</si>
  <si>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</si>
  <si>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</si>
  <si>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</si>
  <si>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</si>
  <si>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</si>
  <si>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</si>
  <si>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</si>
  <si>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</si>
  <si>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</si>
  <si>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</si>
  <si>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</si>
  <si>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</si>
  <si>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</si>
  <si>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</si>
  <si>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</si>
  <si>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</si>
  <si>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</si>
  <si>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</si>
  <si>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</si>
  <si>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</si>
  <si>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</si>
  <si>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</si>
  <si>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</si>
  <si>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</si>
  <si>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</si>
  <si>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</si>
  <si>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</si>
  <si>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</si>
  <si>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</si>
  <si>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</si>
  <si>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</si>
  <si>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</si>
  <si>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</si>
  <si>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</si>
  <si>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</si>
  <si>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</si>
  <si>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</si>
  <si>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</si>
  <si>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</si>
  <si>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</si>
  <si>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</si>
  <si>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</si>
  <si>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</si>
  <si>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</si>
  <si>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</si>
  <si>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</si>
  <si>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</si>
  <si>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</si>
  <si>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</si>
  <si>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</si>
  <si>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</si>
  <si>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</si>
  <si>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</si>
  <si>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</si>
  <si>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</si>
  <si>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</si>
  <si>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</si>
  <si>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</si>
  <si>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</si>
  <si>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</si>
  <si>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</si>
  <si>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</si>
  <si>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</si>
  <si>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</si>
  <si>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</si>
  <si>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</si>
  <si>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</si>
  <si>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</si>
  <si>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</si>
  <si>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</si>
  <si>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</si>
  <si>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</si>
  <si>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</si>
  <si>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</si>
  <si>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</si>
  <si>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</si>
  <si>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</si>
  <si>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</si>
  <si>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</si>
  <si>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</si>
  <si>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</si>
  <si>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</si>
  <si>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</si>
  <si>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</si>
  <si>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</si>
  <si>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</si>
  <si>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</si>
  <si>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</si>
  <si>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</si>
  <si>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</si>
  <si>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</si>
  <si>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</si>
  <si>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</si>
  <si>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</si>
  <si>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</si>
  <si>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</si>
  <si>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</si>
  <si>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</si>
  <si>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</si>
  <si>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</si>
  <si>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</si>
  <si>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</si>
  <si>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</si>
  <si>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</si>
  <si>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</si>
  <si>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</si>
  <si>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</si>
  <si>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</si>
  <si>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</si>
  <si>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</si>
  <si>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</si>
  <si>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</si>
  <si>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</si>
  <si>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</si>
  <si>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</si>
  <si>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</si>
  <si>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</si>
  <si>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</si>
  <si>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</si>
  <si>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</si>
  <si>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</si>
  <si>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</si>
  <si>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</si>
  <si>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</si>
  <si>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</si>
  <si>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</si>
  <si>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</si>
  <si>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</si>
  <si>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</si>
  <si>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</si>
  <si>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</si>
  <si>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</si>
  <si>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</si>
  <si>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</si>
  <si>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</si>
  <si>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</si>
  <si>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</si>
  <si>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</si>
  <si>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</si>
  <si>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</si>
  <si>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</si>
  <si>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</si>
  <si>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</si>
  <si>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</si>
  <si>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</si>
  <si>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</si>
  <si>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</si>
  <si>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</si>
  <si>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</si>
  <si>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</si>
  <si>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</si>
  <si>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</si>
  <si>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</si>
  <si>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</si>
  <si>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</si>
  <si>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</si>
  <si>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</si>
  <si>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</si>
  <si>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</si>
  <si>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</si>
  <si>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</si>
  <si>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</si>
  <si>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</si>
  <si>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</si>
  <si>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</si>
  <si>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</si>
  <si>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</si>
  <si>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</si>
  <si>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</si>
  <si>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</si>
  <si>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</si>
  <si>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</si>
  <si>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</si>
  <si>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</si>
  <si>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</si>
  <si>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</si>
  <si>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</si>
  <si>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</si>
  <si>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</si>
  <si>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</si>
  <si>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</si>
  <si>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</si>
  <si>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</si>
  <si>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</si>
  <si>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</si>
  <si>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</si>
  <si>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</si>
  <si>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</si>
  <si>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</si>
  <si>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</si>
  <si>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</si>
  <si>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</si>
  <si>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</si>
  <si>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</si>
  <si>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</si>
  <si>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</si>
  <si>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</si>
  <si>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</si>
  <si>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</si>
  <si>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</si>
  <si>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</si>
  <si>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</si>
  <si>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</si>
  <si>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</si>
  <si>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</si>
  <si>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</si>
  <si>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</si>
  <si>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</si>
  <si>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</si>
  <si>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</si>
  <si>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</si>
  <si>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</si>
  <si>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</si>
  <si>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</si>
  <si>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</si>
  <si>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</si>
  <si>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</si>
  <si>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</si>
  <si>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</si>
  <si>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</si>
  <si>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</si>
  <si>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</si>
  <si>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</si>
  <si>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</si>
  <si>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</si>
  <si>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</si>
  <si>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</si>
  <si>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</si>
  <si>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</si>
  <si>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</si>
  <si>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</si>
  <si>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</si>
  <si>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</si>
  <si>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</si>
  <si>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</si>
  <si>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</si>
  <si>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</si>
  <si>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</si>
  <si>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</si>
  <si>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</si>
  <si>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</si>
  <si>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</si>
  <si>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</si>
  <si>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</si>
  <si>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</si>
  <si>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</si>
  <si>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</si>
  <si>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</si>
  <si>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</si>
  <si>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</si>
  <si>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</si>
  <si>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</si>
  <si>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</si>
  <si>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</si>
  <si>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</si>
  <si>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</si>
  <si>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</si>
  <si>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</si>
  <si>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</si>
  <si>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</si>
  <si>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</si>
  <si>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</si>
  <si>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</si>
  <si>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</si>
  <si>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</si>
  <si>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</si>
  <si>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</si>
  <si>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</si>
  <si>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</si>
  <si>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</si>
  <si>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</si>
  <si>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</si>
  <si>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</si>
  <si>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</si>
  <si>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</si>
  <si>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</si>
  <si>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</si>
  <si>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</si>
  <si>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</si>
  <si>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</si>
  <si>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</si>
  <si>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</si>
  <si>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</si>
  <si>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</si>
  <si>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</si>
  <si>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</si>
  <si>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</si>
  <si>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</si>
  <si>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</si>
  <si>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</si>
  <si>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</si>
  <si>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</si>
  <si>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</si>
  <si>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</si>
  <si>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</si>
  <si>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</si>
  <si>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</si>
  <si>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</si>
  <si>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</si>
  <si>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</si>
  <si>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</si>
  <si>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</si>
  <si>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</si>
  <si>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</si>
  <si>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</si>
  <si>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</si>
  <si>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</si>
  <si>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</si>
  <si>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</si>
  <si>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</si>
  <si>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</si>
  <si>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</si>
  <si>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</si>
  <si>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</si>
  <si>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</si>
  <si>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</si>
  <si>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</si>
  <si>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</si>
  <si>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</si>
  <si>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</si>
  <si>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</si>
  <si>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</si>
  <si>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</si>
  <si>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</si>
  <si>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</si>
  <si>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</si>
  <si>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</si>
  <si>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</si>
  <si>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</si>
  <si>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</si>
  <si>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</si>
  <si>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</si>
  <si>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</si>
  <si>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</si>
  <si>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</si>
  <si>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</si>
  <si>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</si>
  <si>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</si>
  <si>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</si>
  <si>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</si>
  <si>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</si>
  <si>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</si>
  <si>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</si>
  <si>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</si>
  <si>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</si>
  <si>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</si>
  <si>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</si>
  <si>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</si>
  <si>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</si>
  <si>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</si>
  <si>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</si>
  <si>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</si>
  <si>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</si>
  <si>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</si>
  <si>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</si>
  <si>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</si>
  <si>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</si>
  <si>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</si>
  <si>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</si>
  <si>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</si>
  <si>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</si>
  <si>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</si>
  <si>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</si>
  <si>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</si>
  <si>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</si>
  <si>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</si>
  <si>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</si>
  <si>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</si>
  <si>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</si>
  <si>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</si>
  <si>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</si>
  <si>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</si>
  <si>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</si>
  <si>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</si>
  <si>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</si>
  <si>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</si>
  <si>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</si>
  <si>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</si>
  <si>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</si>
  <si>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</si>
  <si>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</si>
  <si>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</si>
  <si>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</si>
  <si>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</si>
  <si>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</si>
  <si>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</si>
  <si>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</si>
  <si>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</si>
  <si>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</si>
  <si>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</si>
  <si>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</si>
  <si>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</si>
  <si>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</si>
  <si>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</si>
  <si>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</si>
  <si>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</si>
  <si>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</si>
  <si>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</si>
  <si>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</si>
  <si>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</si>
  <si>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</si>
  <si>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</si>
  <si>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</si>
  <si>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</si>
  <si>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</si>
  <si>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</si>
  <si>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</si>
  <si>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</si>
  <si>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</si>
  <si>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</si>
  <si>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</si>
  <si>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</si>
  <si>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</si>
  <si>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</si>
  <si>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</si>
  <si>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</si>
  <si>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</si>
  <si>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</si>
  <si>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</si>
  <si>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</si>
  <si>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</si>
  <si>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</si>
  <si>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</si>
  <si>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</si>
  <si>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</si>
  <si>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</si>
  <si>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</si>
  <si>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</si>
  <si>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</si>
  <si>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</si>
  <si>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</si>
  <si>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</si>
  <si>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</si>
  <si>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</si>
  <si>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</si>
  <si>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</si>
  <si>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</si>
  <si>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</si>
  <si>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</si>
  <si>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</si>
  <si>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</si>
  <si>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</si>
  <si>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</si>
  <si>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</si>
  <si>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</si>
  <si>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</si>
  <si>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</si>
  <si>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</si>
  <si>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</si>
  <si>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</si>
  <si>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</si>
  <si>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</si>
  <si>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</si>
  <si>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</si>
  <si>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</si>
  <si>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</si>
  <si>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</si>
  <si>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</si>
  <si>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</si>
  <si>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</si>
  <si>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</si>
  <si>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</si>
  <si>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</si>
  <si>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</si>
  <si>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</si>
  <si>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</si>
  <si>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</si>
  <si>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</si>
  <si>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</si>
  <si>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</si>
  <si>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</si>
  <si>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</si>
  <si>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</si>
  <si>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</si>
  <si>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</si>
  <si>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</si>
  <si>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</si>
  <si>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</si>
  <si>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</si>
  <si>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</si>
  <si>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</si>
  <si>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</si>
  <si>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</si>
  <si>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</si>
  <si>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</si>
  <si>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</si>
  <si>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</si>
  <si>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</si>
  <si>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</si>
  <si>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</si>
  <si>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</si>
  <si>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</si>
  <si>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</si>
  <si>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</si>
  <si>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</si>
  <si>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</si>
  <si>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</si>
  <si>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</si>
  <si>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</si>
  <si>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</si>
  <si>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</si>
  <si>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</si>
  <si>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</si>
  <si>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</si>
  <si>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</si>
  <si>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</si>
  <si>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</si>
  <si>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</si>
  <si>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</si>
  <si>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</si>
  <si>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</si>
  <si>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</si>
  <si>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</si>
  <si>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</si>
  <si>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</si>
  <si>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</si>
  <si>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</si>
  <si>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</si>
  <si>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</si>
  <si>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</si>
  <si>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</si>
  <si>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</si>
  <si>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</si>
  <si>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</si>
  <si>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</si>
  <si>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</si>
  <si>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</si>
  <si>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</si>
  <si>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</si>
  <si>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</si>
  <si>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</si>
  <si>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</si>
  <si>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</si>
  <si>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</si>
  <si>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</si>
  <si>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</si>
  <si>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</si>
  <si>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</si>
  <si>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</si>
  <si>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</si>
  <si>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</si>
  <si>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</si>
  <si>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</si>
  <si>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</si>
  <si>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</si>
  <si>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</si>
  <si>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</si>
  <si>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</si>
  <si>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</si>
  <si>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</si>
  <si>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</si>
  <si>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</si>
  <si>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</si>
  <si>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</si>
  <si>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</si>
  <si>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</si>
  <si>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</si>
  <si>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</si>
  <si>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</si>
  <si>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</si>
  <si>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</si>
  <si>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</si>
  <si>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</si>
  <si>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</si>
  <si>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</si>
  <si>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</si>
  <si>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</si>
  <si>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</si>
  <si>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</si>
  <si>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</si>
  <si>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</si>
  <si>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</si>
  <si>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</si>
  <si>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</si>
  <si>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</si>
  <si>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</si>
  <si>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</si>
  <si>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</si>
  <si>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</si>
  <si>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</si>
  <si>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</si>
  <si>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</si>
  <si>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</si>
  <si>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</si>
  <si>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</si>
  <si>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</si>
  <si>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</si>
  <si>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</si>
  <si>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</si>
  <si>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</si>
  <si>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</si>
  <si>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</si>
  <si>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</si>
  <si>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</si>
  <si>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</si>
  <si>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</si>
  <si>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</si>
  <si>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</si>
  <si>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</si>
  <si>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</si>
  <si>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</si>
  <si>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</si>
  <si>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</si>
  <si>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</si>
  <si>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</si>
  <si>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</si>
  <si>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</si>
  <si>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</si>
  <si>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</si>
  <si>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</si>
  <si>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</si>
  <si>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</si>
  <si>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</si>
  <si>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</si>
  <si>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</si>
  <si>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</si>
  <si>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</si>
  <si>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</si>
  <si>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</si>
  <si>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</si>
  <si>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</si>
  <si>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</si>
  <si>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</si>
  <si>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</si>
  <si>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</si>
  <si>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</si>
  <si>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</si>
  <si>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</si>
  <si>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</si>
  <si>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</si>
  <si>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</si>
  <si>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</si>
  <si>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</si>
  <si>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</si>
  <si>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</si>
  <si>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</si>
  <si>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</si>
  <si>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</si>
  <si>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</si>
  <si>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</si>
  <si>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</si>
  <si>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</si>
  <si>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</si>
  <si>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</si>
  <si>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</si>
  <si>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</si>
  <si>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</si>
  <si>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</si>
  <si>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</si>
  <si>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Съставител: Десислава Христова Христакева</t>
  </si>
  <si>
    <t>Ръководител: Веселин Димитров Генчев</t>
  </si>
  <si>
    <t>Десислава Христова Христакева</t>
  </si>
  <si>
    <t>Веселин Димитров Генчев</t>
  </si>
  <si>
    <t>Десислава Христакева</t>
  </si>
  <si>
    <t>Веселин Генчев</t>
  </si>
  <si>
    <t>Д. Христакева</t>
  </si>
  <si>
    <t>В. Генчев</t>
  </si>
  <si>
    <t>Съставител: Д. Христакева</t>
  </si>
  <si>
    <t>Ръководител: В. Генчев</t>
  </si>
  <si>
    <t>Дата на съставяне:</t>
  </si>
  <si>
    <t>Фонд Имоти АДСИЦ</t>
  </si>
  <si>
    <t>20.10.2011</t>
  </si>
  <si>
    <t>Дата на съставяне:  20.10.2011</t>
  </si>
  <si>
    <t>Дата  на съставяне:          20.10.2011</t>
  </si>
  <si>
    <t>Дата на съставяне: 20.10.2011</t>
  </si>
  <si>
    <t>01.01.30.09.2011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</si>
</sst>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25" applyNumberFormat="1" applyFont="1" applyProtection="1">
      <alignment/>
      <protection locked="0"/>
    </xf>
    <xf numFmtId="1" fontId="9" fillId="0" borderId="0" xfId="27" applyNumberFormat="1" applyFont="1" applyAlignment="1" applyProtection="1">
      <alignment vertical="top" wrapText="1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zoomScale="80" zoomScaleNormal="80" workbookViewId="0" topLeftCell="A1">
      <selection activeCell="E6" sqref="E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875</v>
      </c>
      <c r="F3" s="217" t="s">
        <v>2</v>
      </c>
      <c r="G3" s="172"/>
      <c r="H3" s="461">
        <v>131281685</v>
      </c>
    </row>
    <row r="4" spans="1:8" ht="15">
      <c r="A4" s="582" t="s">
        <v>3</v>
      </c>
      <c r="B4" s="588"/>
      <c r="C4" s="588"/>
      <c r="D4" s="588"/>
      <c r="E4" s="504" t="s">
        <v>863</v>
      </c>
      <c r="F4" s="584" t="s">
        <v>4</v>
      </c>
      <c r="G4" s="585"/>
      <c r="H4" s="461">
        <v>1173</v>
      </c>
    </row>
    <row r="5" spans="1:8" ht="15">
      <c r="A5" s="582" t="s">
        <v>5</v>
      </c>
      <c r="B5" s="583"/>
      <c r="C5" s="583"/>
      <c r="D5" s="583"/>
      <c r="E5" s="505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14582</v>
      </c>
      <c r="D17" s="151">
        <v>14152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14582</v>
      </c>
      <c r="D19" s="155">
        <f>SUM(D11:D18)</f>
        <v>14152</v>
      </c>
      <c r="E19" s="237" t="s">
        <v>53</v>
      </c>
      <c r="F19" s="242" t="s">
        <v>54</v>
      </c>
      <c r="G19" s="152">
        <v>3053</v>
      </c>
      <c r="H19" s="152">
        <v>3053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63775</v>
      </c>
      <c r="D20" s="151">
        <v>63775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5392</v>
      </c>
      <c r="H25" s="154">
        <f>H19+H20+H21</f>
        <v>5392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-1052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-1052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f>'справка №2-ОТЧЕТ ЗА ДОХОДИТЕ'!C41</f>
        <v>0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f>-'справка №2-ОТЧЕТ ЗА ДОХОДИТЕ'!G41</f>
        <v>-1291</v>
      </c>
      <c r="H32" s="316">
        <v>-1052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-2343</v>
      </c>
      <c r="H33" s="154">
        <f>H27+H31+H32</f>
        <v>-1052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26444</v>
      </c>
      <c r="H36" s="154">
        <f>H25+H17+H33</f>
        <v>27735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34475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34475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>
        <v>69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78357</v>
      </c>
      <c r="D55" s="155">
        <f>D19+D20+D21+D27+D32+D45+D51+D53+D54</f>
        <v>77996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34475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44874</v>
      </c>
      <c r="H59" s="152">
        <v>9068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7709</v>
      </c>
      <c r="H61" s="154">
        <f>SUM(H62:H68)</f>
        <v>7263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630</v>
      </c>
      <c r="H62" s="152">
        <v>615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6019</v>
      </c>
      <c r="H64" s="152">
        <v>5792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482</v>
      </c>
      <c r="H65" s="152">
        <v>617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10</v>
      </c>
      <c r="H66" s="152">
        <v>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</v>
      </c>
      <c r="H67" s="152">
        <v>1</v>
      </c>
    </row>
    <row r="68" spans="1:8" ht="15">
      <c r="A68" s="235" t="s">
        <v>211</v>
      </c>
      <c r="B68" s="241" t="s">
        <v>212</v>
      </c>
      <c r="C68" s="151">
        <v>362</v>
      </c>
      <c r="D68" s="151">
        <v>68</v>
      </c>
      <c r="E68" s="237" t="s">
        <v>213</v>
      </c>
      <c r="F68" s="242" t="s">
        <v>214</v>
      </c>
      <c r="G68" s="152">
        <v>566</v>
      </c>
      <c r="H68" s="152">
        <v>235</v>
      </c>
    </row>
    <row r="69" spans="1:8" ht="15">
      <c r="A69" s="235" t="s">
        <v>215</v>
      </c>
      <c r="B69" s="241" t="s">
        <v>216</v>
      </c>
      <c r="C69" s="151">
        <v>174</v>
      </c>
      <c r="D69" s="151">
        <v>369</v>
      </c>
      <c r="E69" s="251" t="s">
        <v>78</v>
      </c>
      <c r="F69" s="242" t="s">
        <v>217</v>
      </c>
      <c r="G69" s="152">
        <v>40</v>
      </c>
      <c r="H69" s="152">
        <v>40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52623</v>
      </c>
      <c r="H71" s="161">
        <f>H59+H60+H61+H69+H70</f>
        <v>16371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</v>
      </c>
      <c r="D72" s="151">
        <v>129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</v>
      </c>
      <c r="D74" s="151">
        <v>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547</v>
      </c>
      <c r="D75" s="155">
        <f>SUM(D67:D74)</f>
        <v>569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52623</v>
      </c>
      <c r="H79" s="162">
        <f>H71+H74+H75+H76</f>
        <v>16371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90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90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73</v>
      </c>
      <c r="D92" s="151">
        <v>15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710</v>
      </c>
      <c r="D93" s="155">
        <f>D64+D75+D84+D91+D92</f>
        <v>585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79067</v>
      </c>
      <c r="D94" s="164">
        <f>D93+D55</f>
        <v>78581</v>
      </c>
      <c r="E94" s="449" t="s">
        <v>270</v>
      </c>
      <c r="F94" s="289" t="s">
        <v>271</v>
      </c>
      <c r="G94" s="165">
        <f>G36+G39+G55+G79</f>
        <v>79067</v>
      </c>
      <c r="H94" s="165">
        <f>H36+H39+H55+H79</f>
        <v>78581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7"/>
      <c r="H97" s="172"/>
      <c r="M97" s="157"/>
    </row>
    <row r="98" spans="1:13" ht="15">
      <c r="A98" s="45" t="s">
        <v>272</v>
      </c>
      <c r="B98" s="575" t="s">
        <v>876</v>
      </c>
      <c r="C98" s="586" t="s">
        <v>864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865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8" sqref="B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9" t="str">
        <f>'справка №1-БАЛАНС'!E3</f>
        <v>Фонд Имоти АДСИЦ</v>
      </c>
      <c r="C2" s="579"/>
      <c r="D2" s="579"/>
      <c r="E2" s="579"/>
      <c r="F2" s="581" t="s">
        <v>2</v>
      </c>
      <c r="G2" s="581"/>
      <c r="H2" s="526">
        <f>'справка №1-БАЛАНС'!H3</f>
        <v>131281685</v>
      </c>
    </row>
    <row r="3" spans="1:8" ht="15">
      <c r="A3" s="467" t="s">
        <v>274</v>
      </c>
      <c r="B3" s="579" t="str">
        <f>'справка №1-БАЛАНС'!E4</f>
        <v>неконсолидиран</v>
      </c>
      <c r="C3" s="579"/>
      <c r="D3" s="579"/>
      <c r="E3" s="579"/>
      <c r="F3" s="546" t="s">
        <v>4</v>
      </c>
      <c r="G3" s="527"/>
      <c r="H3" s="527">
        <f>'справка №1-БАЛАНС'!H4</f>
        <v>1173</v>
      </c>
    </row>
    <row r="4" spans="1:8" ht="17.25" customHeight="1">
      <c r="A4" s="467" t="s">
        <v>5</v>
      </c>
      <c r="B4" s="580" t="str">
        <f>'справка №1-БАЛАНС'!E5</f>
        <v>01.01.30.09.2011</v>
      </c>
      <c r="C4" s="580"/>
      <c r="D4" s="58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62</v>
      </c>
      <c r="D9" s="46">
        <v>54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118</v>
      </c>
      <c r="D10" s="46">
        <v>1733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29</v>
      </c>
      <c r="D12" s="46">
        <v>178</v>
      </c>
      <c r="E12" s="300" t="s">
        <v>78</v>
      </c>
      <c r="F12" s="549" t="s">
        <v>296</v>
      </c>
      <c r="G12" s="550">
        <v>1</v>
      </c>
      <c r="H12" s="550">
        <v>799</v>
      </c>
    </row>
    <row r="13" spans="1:18" ht="12">
      <c r="A13" s="298" t="s">
        <v>297</v>
      </c>
      <c r="B13" s="299" t="s">
        <v>298</v>
      </c>
      <c r="C13" s="46">
        <v>7</v>
      </c>
      <c r="D13" s="46">
        <v>21</v>
      </c>
      <c r="E13" s="301" t="s">
        <v>51</v>
      </c>
      <c r="F13" s="551" t="s">
        <v>299</v>
      </c>
      <c r="G13" s="548">
        <f>SUM(G9:G12)</f>
        <v>1</v>
      </c>
      <c r="H13" s="548">
        <f>SUM(H9:H12)</f>
        <v>799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0</v>
      </c>
      <c r="D14" s="46">
        <v>937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252</v>
      </c>
      <c r="D16" s="47">
        <v>91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468</v>
      </c>
      <c r="D19" s="49">
        <f>SUM(D9:D15)+D16</f>
        <v>3014</v>
      </c>
      <c r="E19" s="304" t="s">
        <v>316</v>
      </c>
      <c r="F19" s="552" t="s">
        <v>317</v>
      </c>
      <c r="G19" s="550"/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810</v>
      </c>
      <c r="D22" s="46">
        <v>248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0</v>
      </c>
    </row>
    <row r="24" spans="1:18" ht="12">
      <c r="A24" s="298" t="s">
        <v>331</v>
      </c>
      <c r="B24" s="305" t="s">
        <v>332</v>
      </c>
      <c r="C24" s="46"/>
      <c r="D24" s="46">
        <v>0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14</v>
      </c>
      <c r="D25" s="46">
        <v>27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824</v>
      </c>
      <c r="D26" s="49">
        <f>SUM(D22:D25)</f>
        <v>275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1292</v>
      </c>
      <c r="D28" s="50">
        <f>D26+D19</f>
        <v>3289</v>
      </c>
      <c r="E28" s="127" t="s">
        <v>338</v>
      </c>
      <c r="F28" s="554" t="s">
        <v>339</v>
      </c>
      <c r="G28" s="548">
        <f>G13+G15+G24</f>
        <v>1</v>
      </c>
      <c r="H28" s="548">
        <f>H13+H15+H24</f>
        <v>799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1291</v>
      </c>
      <c r="H30" s="53">
        <f>IF((D28-H28)&gt;0,D28-H28,0)</f>
        <v>2490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1292</v>
      </c>
      <c r="D33" s="49">
        <f>D28-D31+D32</f>
        <v>3289</v>
      </c>
      <c r="E33" s="127" t="s">
        <v>352</v>
      </c>
      <c r="F33" s="554" t="s">
        <v>353</v>
      </c>
      <c r="G33" s="53">
        <f>G32-G31+G28</f>
        <v>1</v>
      </c>
      <c r="H33" s="53">
        <f>H32-H31+H28</f>
        <v>799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1291</v>
      </c>
      <c r="H34" s="548">
        <f>IF((D33-H33)&gt;0,D33-H33,0)</f>
        <v>2490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1291</v>
      </c>
      <c r="H39" s="559">
        <f>IF(H34&gt;0,IF(D35+H34&lt;0,0,D35+H34),IF(D34-D35&lt;0,D35-D34,0))</f>
        <v>2490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1291</v>
      </c>
      <c r="H41" s="52">
        <f>IF(D39=0,IF(H39-H40&gt;0,H39-H40+D40,0),IF(D39-D40&lt;0,D40-D39+H40,0))</f>
        <v>2490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1292</v>
      </c>
      <c r="D42" s="53">
        <f>D33+D35+D39</f>
        <v>3289</v>
      </c>
      <c r="E42" s="128" t="s">
        <v>379</v>
      </c>
      <c r="F42" s="129" t="s">
        <v>380</v>
      </c>
      <c r="G42" s="53">
        <f>G39+G33</f>
        <v>1292</v>
      </c>
      <c r="H42" s="53">
        <f>H39+H33</f>
        <v>3289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861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876</v>
      </c>
      <c r="C48" s="427" t="s">
        <v>381</v>
      </c>
      <c r="D48" s="589" t="s">
        <v>866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78" t="s">
        <v>867</v>
      </c>
      <c r="E50" s="578"/>
      <c r="F50" s="578"/>
      <c r="G50" s="578"/>
      <c r="H50" s="57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C55" sqref="C5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Фонд Имоти АДСИЦ</v>
      </c>
      <c r="C4" s="541" t="s">
        <v>2</v>
      </c>
      <c r="D4" s="541">
        <f>'справка №1-БАЛАНС'!H3</f>
        <v>131281685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1173</v>
      </c>
    </row>
    <row r="6" spans="1:6" ht="12" customHeight="1">
      <c r="A6" s="471" t="s">
        <v>5</v>
      </c>
      <c r="B6" s="506" t="str">
        <f>'справка №1-БАЛАНС'!E5</f>
        <v>01.01.30.09.2011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</v>
      </c>
      <c r="D10" s="54">
        <v>-71</v>
      </c>
      <c r="E10" s="130"/>
      <c r="F10" s="130"/>
    </row>
    <row r="11" spans="1:13" ht="12">
      <c r="A11" s="332" t="s">
        <v>388</v>
      </c>
      <c r="B11" s="333" t="s">
        <v>389</v>
      </c>
      <c r="C11" s="54">
        <f>-89-11-26</f>
        <v>-126</v>
      </c>
      <c r="D11" s="54">
        <v>-277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f>-14-1-1-1-3-1-1</f>
        <v>-22</v>
      </c>
      <c r="D13" s="54">
        <v>-166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f>117+17+8</f>
        <v>142</v>
      </c>
      <c r="D14" s="54">
        <v>1597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f>-15-6-8+41-14</f>
        <v>-2</v>
      </c>
      <c r="D19" s="54">
        <v>-57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-7</v>
      </c>
      <c r="D20" s="55">
        <f>SUM(D10:D19)</f>
        <v>1026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>
        <v>791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f>-195-100</f>
        <v>-295</v>
      </c>
      <c r="D31" s="54">
        <v>-1539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-295</v>
      </c>
      <c r="D32" s="55">
        <f>SUM(D22:D31)</f>
        <v>-748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f>195+196</f>
        <v>391</v>
      </c>
      <c r="D36" s="54">
        <v>274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0</v>
      </c>
      <c r="D39" s="54">
        <v>-615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0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391</v>
      </c>
      <c r="D42" s="55">
        <f>SUM(D34:D41)</f>
        <v>-341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89</v>
      </c>
      <c r="D43" s="55">
        <f>D42+D32+D20</f>
        <v>-63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</v>
      </c>
      <c r="D44" s="132">
        <v>66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90</v>
      </c>
      <c r="D45" s="55">
        <f>D44+D43</f>
        <v>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1" t="s">
        <v>868</v>
      </c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1" t="s">
        <v>869</v>
      </c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Фонд Имоти АДСИЦ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131281685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>
        <f>'справка №1-БАЛАНС'!H4</f>
        <v>1173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01.01.30.09.2011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3053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-1052</v>
      </c>
      <c r="K11" s="60"/>
      <c r="L11" s="344">
        <f>SUM(C11:K11)</f>
        <v>27735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3053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-1052</v>
      </c>
      <c r="K15" s="61">
        <f t="shared" si="2"/>
        <v>0</v>
      </c>
      <c r="L15" s="344">
        <f t="shared" si="1"/>
        <v>27735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-1291</v>
      </c>
      <c r="K16" s="60"/>
      <c r="L16" s="344">
        <f t="shared" si="1"/>
        <v>-1291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3053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-2343</v>
      </c>
      <c r="K29" s="59">
        <f t="shared" si="6"/>
        <v>0</v>
      </c>
      <c r="L29" s="344">
        <f t="shared" si="1"/>
        <v>26444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3053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-2343</v>
      </c>
      <c r="K32" s="59">
        <f t="shared" si="7"/>
        <v>0</v>
      </c>
      <c r="L32" s="344">
        <f t="shared" si="1"/>
        <v>26444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862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93" t="s">
        <v>521</v>
      </c>
      <c r="E38" s="593"/>
      <c r="F38" s="593"/>
      <c r="G38" s="593"/>
      <c r="H38" s="593"/>
      <c r="I38" s="593"/>
      <c r="J38" s="15" t="s">
        <v>857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 t="s">
        <v>870</v>
      </c>
      <c r="F39" s="538"/>
      <c r="G39" s="538"/>
      <c r="H39" s="538"/>
      <c r="I39" s="538"/>
      <c r="J39" s="538" t="s">
        <v>871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E16" sqref="E1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383</v>
      </c>
      <c r="B2" s="600"/>
      <c r="C2" s="601" t="str">
        <f>'справка №1-БАЛАНС'!E3</f>
        <v>Фонд Имоти АДСИЦ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131281685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01.01.30.09.2011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>
        <f>'справка №1-БАЛАНС'!H4</f>
        <v>1173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4" t="s">
        <v>463</v>
      </c>
      <c r="B5" s="605"/>
      <c r="C5" s="608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3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3" t="s">
        <v>529</v>
      </c>
      <c r="R5" s="613" t="s">
        <v>530</v>
      </c>
    </row>
    <row r="6" spans="1:18" s="100" customFormat="1" ht="48">
      <c r="A6" s="606"/>
      <c r="B6" s="607"/>
      <c r="C6" s="609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4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4"/>
      <c r="R6" s="614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f>'справка №1-БАЛАНС'!D17</f>
        <v>14152</v>
      </c>
      <c r="E15" s="457">
        <v>430</v>
      </c>
      <c r="F15" s="457"/>
      <c r="G15" s="74">
        <f t="shared" si="2"/>
        <v>14582</v>
      </c>
      <c r="H15" s="458"/>
      <c r="I15" s="458"/>
      <c r="J15" s="74">
        <f t="shared" si="3"/>
        <v>14582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14582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14152</v>
      </c>
      <c r="E17" s="194">
        <f>SUM(E9:E16)</f>
        <v>430</v>
      </c>
      <c r="F17" s="194">
        <f>SUM(F9:F16)</f>
        <v>0</v>
      </c>
      <c r="G17" s="74">
        <f t="shared" si="2"/>
        <v>14582</v>
      </c>
      <c r="H17" s="75">
        <f>SUM(H9:H16)</f>
        <v>0</v>
      </c>
      <c r="I17" s="75">
        <f>SUM(I9:I16)</f>
        <v>0</v>
      </c>
      <c r="J17" s="74">
        <f t="shared" si="3"/>
        <v>14582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14582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f>'справка №1-БАЛАНС'!D20</f>
        <v>63775</v>
      </c>
      <c r="E18" s="187"/>
      <c r="F18" s="187"/>
      <c r="G18" s="74">
        <f t="shared" si="2"/>
        <v>63775</v>
      </c>
      <c r="H18" s="63"/>
      <c r="I18" s="63">
        <v>0</v>
      </c>
      <c r="J18" s="74">
        <f t="shared" si="3"/>
        <v>63775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63775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77927</v>
      </c>
      <c r="E40" s="438">
        <f>E17+E18+E19+E25+E38+E39</f>
        <v>430</v>
      </c>
      <c r="F40" s="438">
        <f aca="true" t="shared" si="13" ref="F40:R40">F17+F18+F19+F25+F38+F39</f>
        <v>0</v>
      </c>
      <c r="G40" s="438">
        <f t="shared" si="13"/>
        <v>78357</v>
      </c>
      <c r="H40" s="438">
        <f t="shared" si="13"/>
        <v>0</v>
      </c>
      <c r="I40" s="438">
        <f t="shared" si="13"/>
        <v>0</v>
      </c>
      <c r="J40" s="438">
        <f t="shared" si="13"/>
        <v>78357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78357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576">
        <v>40836</v>
      </c>
      <c r="D44" s="355"/>
      <c r="E44" s="355"/>
      <c r="F44" s="355"/>
      <c r="G44" s="351"/>
      <c r="H44" s="356" t="s">
        <v>608</v>
      </c>
      <c r="I44" s="356"/>
      <c r="J44" s="356"/>
      <c r="K44" s="610"/>
      <c r="L44" s="610"/>
      <c r="M44" s="610"/>
      <c r="N44" s="610"/>
      <c r="O44" s="611" t="s">
        <v>781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870</v>
      </c>
      <c r="J45" s="349"/>
      <c r="K45" s="349"/>
      <c r="L45" s="349"/>
      <c r="M45" s="349"/>
      <c r="N45" s="349"/>
      <c r="O45" s="349" t="s">
        <v>871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1">
      <selection activeCell="F57" sqref="F5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609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2" t="str">
        <f>'справка №1-БАЛАНС'!E3</f>
        <v>Фонд Имоти АДСИЦ</v>
      </c>
      <c r="C3" s="623"/>
      <c r="D3" s="526" t="s">
        <v>2</v>
      </c>
      <c r="E3" s="107">
        <f>'справка №1-БАЛАНС'!H3</f>
        <v>131281685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01.01.30.09.2011</v>
      </c>
      <c r="C4" s="620"/>
      <c r="D4" s="527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362</v>
      </c>
      <c r="D28" s="108">
        <f>C28</f>
        <v>362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174</v>
      </c>
      <c r="D29" s="108">
        <f>C29</f>
        <v>174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4</v>
      </c>
      <c r="D33" s="105">
        <f>SUM(D34:D37)</f>
        <v>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4</v>
      </c>
      <c r="D35" s="108">
        <f>C35</f>
        <v>4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7</v>
      </c>
      <c r="D38" s="105">
        <f>SUM(D39:D42)</f>
        <v>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7</v>
      </c>
      <c r="D42" s="108">
        <f>C42</f>
        <v>7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547</v>
      </c>
      <c r="D43" s="104">
        <f>D24+D28+D29+D31+D30+D32+D33+D38</f>
        <v>547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547</v>
      </c>
      <c r="D44" s="103">
        <f>D43+D21+D19+D9</f>
        <v>547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630</v>
      </c>
      <c r="D71" s="105">
        <f>SUM(D72:D74)</f>
        <v>630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630</v>
      </c>
      <c r="D72" s="108">
        <f>C72</f>
        <v>630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44874</v>
      </c>
      <c r="D75" s="103">
        <f>D76+D78</f>
        <v>44874</v>
      </c>
      <c r="E75" s="103">
        <f>E76+E78</f>
        <v>0</v>
      </c>
      <c r="F75" s="103">
        <f>F76+F78</f>
        <v>71285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44874</v>
      </c>
      <c r="D76" s="108">
        <f>C76</f>
        <v>44874</v>
      </c>
      <c r="E76" s="119">
        <f t="shared" si="1"/>
        <v>0</v>
      </c>
      <c r="F76" s="108">
        <v>71285</v>
      </c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7079</v>
      </c>
      <c r="D85" s="104">
        <f>SUM(D86:D90)+D94</f>
        <v>7079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6019</v>
      </c>
      <c r="D87" s="108">
        <f>C87</f>
        <v>6019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482</v>
      </c>
      <c r="D88" s="108">
        <f>C88</f>
        <v>482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10</v>
      </c>
      <c r="D89" s="108">
        <f>C89</f>
        <v>10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566</v>
      </c>
      <c r="D90" s="103">
        <f>SUM(D91:D93)</f>
        <v>566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566</v>
      </c>
      <c r="D93" s="108">
        <f>C93</f>
        <v>566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2</v>
      </c>
      <c r="D94" s="108">
        <f>C94</f>
        <v>2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40</v>
      </c>
      <c r="D95" s="108">
        <f>C95</f>
        <v>40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52623</v>
      </c>
      <c r="D96" s="104">
        <f>D85+D80+D75+D71+D95</f>
        <v>52623</v>
      </c>
      <c r="E96" s="104">
        <f>E85+E80+E75+E71+E95</f>
        <v>0</v>
      </c>
      <c r="F96" s="104">
        <f>F85+F80+F75+F71+F95</f>
        <v>71285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52623</v>
      </c>
      <c r="D97" s="104">
        <f>D96+D68+D66</f>
        <v>52623</v>
      </c>
      <c r="E97" s="104">
        <f>E96+E68+E66</f>
        <v>0</v>
      </c>
      <c r="F97" s="104">
        <f>F96+F68+F66</f>
        <v>71285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780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>
        <v>40836</v>
      </c>
      <c r="B109" s="616"/>
      <c r="C109" s="616" t="s">
        <v>872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873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4" t="str">
        <f>'справка №1-БАЛАНС'!E3</f>
        <v>Фонд Имоти АДСИЦ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131281685</v>
      </c>
    </row>
    <row r="5" spans="1:9" ht="15">
      <c r="A5" s="501" t="s">
        <v>5</v>
      </c>
      <c r="B5" s="625" t="str">
        <f>'справка №1-БАЛАНС'!E5</f>
        <v>01.01.30.09.2011</v>
      </c>
      <c r="C5" s="625"/>
      <c r="D5" s="625"/>
      <c r="E5" s="625"/>
      <c r="F5" s="625"/>
      <c r="G5" s="628" t="s">
        <v>4</v>
      </c>
      <c r="H5" s="629"/>
      <c r="I5" s="500">
        <f>'справка №1-БАЛАНС'!H4</f>
        <v>1173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7"/>
      <c r="C30" s="627"/>
      <c r="D30" s="459" t="s">
        <v>819</v>
      </c>
      <c r="E30" s="626" t="s">
        <v>870</v>
      </c>
      <c r="F30" s="626"/>
      <c r="G30" s="626"/>
      <c r="H30" s="420" t="s">
        <v>781</v>
      </c>
      <c r="I30" s="626" t="s">
        <v>871</v>
      </c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D163" sqref="D1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tr">
        <f>'справка №1-БАЛАНС'!E3</f>
        <v>Фонд Имоти АДСИЦ</v>
      </c>
      <c r="C5" s="631"/>
      <c r="D5" s="631"/>
      <c r="E5" s="570" t="s">
        <v>2</v>
      </c>
      <c r="F5" s="451">
        <f>'справка №1-БАЛАНС'!H3</f>
        <v>131281685</v>
      </c>
    </row>
    <row r="6" spans="1:13" ht="15" customHeight="1">
      <c r="A6" s="27" t="s">
        <v>822</v>
      </c>
      <c r="B6" s="632" t="str">
        <f>'справка №1-БАЛАНС'!E5</f>
        <v>01.01.30.09.2011</v>
      </c>
      <c r="C6" s="632"/>
      <c r="D6" s="510"/>
      <c r="E6" s="569" t="s">
        <v>4</v>
      </c>
      <c r="F6" s="511">
        <f>'справка №1-БАЛАНС'!H4</f>
        <v>1173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33" t="s">
        <v>849</v>
      </c>
      <c r="D151" s="633"/>
      <c r="E151" s="633"/>
      <c r="F151" s="633"/>
    </row>
    <row r="152" spans="1:6" ht="12.75">
      <c r="A152" s="517"/>
      <c r="B152" s="518"/>
      <c r="C152" s="517" t="s">
        <v>870</v>
      </c>
      <c r="D152" s="517"/>
      <c r="E152" s="517"/>
      <c r="F152" s="517"/>
    </row>
    <row r="153" spans="1:6" ht="12.75">
      <c r="A153" s="517"/>
      <c r="B153" s="518"/>
      <c r="C153" s="633" t="s">
        <v>856</v>
      </c>
      <c r="D153" s="633"/>
      <c r="E153" s="633"/>
      <c r="F153" s="633"/>
    </row>
    <row r="154" spans="3:5" ht="12.75">
      <c r="C154" s="517" t="s">
        <v>871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Dessislava</cp:lastModifiedBy>
  <cp:lastPrinted>2011-10-21T11:24:10Z</cp:lastPrinted>
  <dcterms:created xsi:type="dcterms:W3CDTF">2000-06-29T12:02:40Z</dcterms:created>
  <dcterms:modified xsi:type="dcterms:W3CDTF">2011-10-28T13:43:03Z</dcterms:modified>
  <cp:category/>
  <cp:version/>
  <cp:contentType/>
  <cp:contentStatus/>
</cp:coreProperties>
</file>