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<sst xmlns="http://schemas.openxmlformats.org/spreadsheetml/2006/main" count="604" uniqueCount="537">
  <si>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</si>
  <si>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</si>
  <si>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</si>
  <si>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</si>
  <si>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</si>
  <si>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</si>
  <si>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</si>
  <si>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</si>
  <si>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</si>
  <si>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</si>
  <si>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</si>
  <si>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</si>
  <si>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</si>
  <si>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</si>
  <si>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</si>
  <si>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</si>
  <si>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</si>
  <si>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</si>
  <si>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</si>
  <si>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</si>
  <si>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</si>
  <si>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</si>
  <si>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</si>
  <si>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</si>
  <si>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</si>
  <si>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</si>
  <si>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</si>
  <si>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</si>
  <si>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</si>
  <si>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</si>
  <si>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</si>
  <si>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</si>
  <si>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</si>
  <si>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</si>
  <si>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</si>
  <si>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</si>
  <si>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</si>
  <si>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</si>
  <si>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</si>
  <si>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</si>
  <si>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</si>
  <si>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</si>
  <si>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</si>
  <si>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</si>
  <si>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</si>
  <si>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</si>
  <si>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</si>
  <si>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</si>
  <si>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</si>
  <si>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</si>
  <si>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</si>
  <si>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</si>
  <si>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</si>
  <si>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</si>
  <si>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</si>
  <si>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</si>
  <si>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</si>
  <si>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</si>
  <si>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</si>
  <si>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</si>
  <si>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</si>
  <si>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</si>
  <si>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</si>
  <si>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</si>
  <si>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</si>
  <si>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</si>
  <si>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</si>
  <si>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</si>
  <si>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</si>
  <si>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</si>
  <si>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</si>
  <si>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</si>
  <si>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</si>
  <si>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</si>
  <si>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</si>
  <si>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</si>
  <si>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</si>
  <si>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</si>
  <si>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</si>
  <si>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</si>
  <si>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</si>
  <si>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</si>
  <si>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</si>
  <si>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</si>
  <si>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</si>
  <si>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</si>
  <si>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</si>
  <si>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</si>
  <si>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</si>
  <si>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</si>
  <si>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</si>
  <si>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</si>
  <si>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</si>
  <si>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</si>
  <si>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</si>
  <si>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</si>
  <si>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</si>
  <si>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</si>
  <si>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</si>
  <si>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</si>
  <si>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</si>
  <si>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</si>
  <si>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</si>
  <si>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</si>
  <si>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</si>
  <si>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</si>
  <si>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</si>
  <si>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</si>
  <si>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</si>
  <si>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</si>
  <si>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</si>
  <si>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</si>
  <si>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</si>
  <si>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</si>
  <si>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</si>
  <si>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</si>
  <si>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</si>
  <si>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</si>
  <si>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</si>
  <si>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</si>
  <si>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</si>
  <si>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</si>
  <si>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</si>
  <si>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</si>
  <si>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</si>
  <si>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</si>
  <si>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</si>
  <si>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</si>
  <si>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</si>
  <si>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</si>
  <si>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</si>
  <si>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</si>
  <si>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</si>
  <si>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</si>
  <si>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</si>
  <si>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</si>
  <si>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</si>
  <si>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</si>
  <si>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</si>
  <si>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</si>
  <si>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</si>
  <si>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</si>
  <si>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</si>
  <si>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</si>
  <si>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</si>
  <si>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</si>
  <si>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</si>
  <si>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</si>
  <si>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</si>
  <si>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</si>
  <si>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</si>
  <si>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</si>
  <si>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</si>
  <si>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</si>
  <si>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</si>
  <si>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</si>
  <si>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</si>
  <si>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</si>
  <si>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</si>
  <si>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</si>
  <si>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</si>
  <si>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</si>
  <si>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</si>
  <si>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</si>
  <si>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</si>
  <si>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</si>
  <si>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</si>
  <si>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</si>
  <si>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</si>
  <si>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</si>
  <si>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</si>
  <si>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</si>
  <si>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</si>
  <si>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</si>
  <si>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</si>
  <si>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</si>
  <si>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</si>
  <si>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</si>
  <si>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</si>
  <si>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</si>
  <si>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</si>
  <si>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</si>
  <si>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</si>
  <si>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</si>
  <si>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</si>
  <si>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</si>
  <si>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</si>
  <si>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</si>
  <si>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</si>
  <si>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</si>
  <si>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</si>
  <si>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</si>
  <si>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</si>
  <si>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</si>
  <si>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</si>
  <si>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</si>
  <si>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</si>
  <si>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</si>
  <si>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</si>
  <si>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</si>
  <si>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</si>
  <si>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</si>
  <si>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</si>
  <si>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</si>
  <si>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</si>
  <si>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</si>
  <si>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</si>
  <si>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</si>
  <si>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</si>
  <si>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</si>
  <si>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</si>
  <si>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</si>
  <si>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</si>
  <si>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</si>
  <si>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</si>
  <si>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</si>
  <si>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</si>
  <si>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</si>
  <si>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</si>
  <si>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</si>
  <si>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</si>
  <si>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</si>
  <si>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</si>
  <si>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</si>
  <si>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</si>
  <si>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</si>
  <si>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</si>
  <si>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</si>
  <si>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</si>
  <si>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</si>
  <si>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</si>
  <si>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</si>
  <si>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</si>
  <si>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</si>
  <si>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</si>
  <si>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</si>
  <si>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</si>
  <si>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</si>
  <si>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</si>
  <si>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</si>
  <si>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</si>
  <si>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</si>
  <si>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</si>
  <si>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</si>
  <si>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</si>
  <si>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</si>
  <si>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</si>
  <si>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</si>
  <si>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</si>
  <si>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</si>
  <si>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</si>
  <si>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</si>
  <si>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</si>
  <si>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</si>
  <si>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</si>
  <si>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</si>
  <si>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</si>
  <si>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</si>
  <si>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</si>
  <si>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</si>
  <si>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</si>
  <si>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</si>
  <si>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</si>
  <si>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</si>
  <si>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</si>
  <si>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</si>
  <si>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</si>
  <si>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</si>
  <si>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</si>
  <si>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</si>
  <si>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</si>
  <si>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</si>
  <si>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</si>
  <si>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</si>
  <si>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</si>
  <si>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</si>
  <si>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</si>
  <si>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</si>
  <si>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</si>
  <si>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</si>
  <si>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</si>
  <si>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</si>
  <si>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</si>
  <si>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</si>
  <si>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</si>
  <si>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</si>
  <si>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</si>
  <si>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</si>
  <si>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</si>
  <si>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</si>
  <si>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</si>
  <si>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</si>
  <si>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</si>
  <si>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</si>
  <si>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</si>
  <si>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</si>
  <si>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</si>
  <si>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</si>
  <si>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</si>
  <si>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</si>
  <si>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</si>
  <si>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</si>
  <si>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</si>
  <si>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</si>
  <si>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</si>
  <si>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</si>
  <si>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</si>
  <si>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</si>
  <si>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</si>
  <si>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</si>
  <si>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</si>
  <si>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</si>
  <si>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</si>
  <si>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</si>
  <si>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</si>
  <si>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</si>
  <si>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</si>
  <si>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</si>
  <si>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</si>
  <si>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</si>
  <si>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</si>
  <si>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</si>
  <si>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</si>
  <si>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</si>
  <si>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</si>
  <si>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</si>
  <si>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</si>
  <si>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</si>
  <si>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</si>
  <si>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</si>
  <si>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</si>
  <si>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</si>
  <si>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</si>
  <si>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</si>
  <si>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</si>
  <si>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</si>
  <si>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</si>
  <si>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</si>
  <si>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</si>
  <si>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</si>
  <si>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</si>
  <si>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</si>
  <si>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</si>
  <si>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</si>
  <si>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</si>
  <si>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</si>
  <si>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</si>
  <si>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</si>
  <si>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</si>
  <si>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</si>
  <si>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</si>
  <si>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</si>
  <si>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</si>
  <si>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</si>
  <si>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</si>
  <si>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</si>
  <si>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</si>
  <si>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</si>
  <si>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</si>
  <si>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</si>
  <si>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</si>
  <si>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</si>
  <si>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</si>
  <si>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</si>
  <si>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</si>
  <si>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</si>
  <si>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</si>
  <si>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</si>
  <si>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</si>
  <si>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</si>
  <si>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</si>
  <si>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</si>
  <si>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</si>
  <si>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</si>
  <si>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</si>
  <si>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</si>
  <si>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</si>
  <si>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</si>
  <si>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</si>
  <si>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</si>
  <si>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</si>
  <si>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</si>
  <si>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</si>
  <si>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</si>
  <si>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</si>
  <si>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</si>
  <si>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</si>
  <si>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</si>
  <si>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</si>
  <si>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</si>
  <si>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</si>
  <si>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</si>
  <si>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</si>
  <si>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</si>
  <si>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</si>
  <si>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</si>
  <si>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</si>
  <si>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</si>
  <si>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</si>
  <si>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</si>
  <si>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</si>
  <si>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</si>
  <si>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</si>
  <si>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</si>
  <si>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</si>
  <si>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</si>
  <si>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</si>
  <si>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</si>
  <si>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</si>
  <si>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</si>
  <si>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</si>
  <si>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</si>
  <si>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</si>
  <si>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</si>
  <si>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</si>
  <si>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</si>
  <si>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</si>
  <si>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</si>
  <si>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</si>
  <si>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</si>
  <si>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</si>
  <si>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</si>
  <si>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</si>
  <si>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</si>
  <si>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</si>
  <si>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</si>
  <si>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</si>
  <si>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</si>
  <si>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</si>
  <si>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</si>
  <si>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</si>
  <si>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</si>
  <si>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</si>
  <si>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</si>
  <si>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</si>
  <si>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</si>
  <si>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</si>
  <si>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</si>
  <si>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</si>
  <si>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</si>
  <si>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</si>
  <si>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</si>
  <si>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</si>
  <si>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</si>
  <si>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</si>
  <si>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</si>
  <si>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</si>
  <si>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</si>
  <si>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</si>
  <si>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</si>
  <si>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</si>
  <si>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</si>
  <si>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</si>
  <si>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</si>
  <si>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</si>
  <si>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</si>
  <si>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</si>
  <si>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</si>
  <si>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</si>
  <si>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</si>
  <si>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</si>
  <si>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</si>
  <si>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</si>
  <si>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</si>
  <si>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</si>
  <si>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</si>
  <si>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</si>
  <si>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</si>
  <si>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</si>
  <si>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</si>
  <si>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</si>
  <si>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</si>
  <si>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</si>
  <si>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</si>
  <si>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</si>
  <si>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</si>
  <si>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</si>
  <si>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</si>
  <si>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</si>
  <si>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</si>
  <si>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</si>
  <si>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</si>
  <si>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</si>
  <si>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</si>
  <si>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</si>
  <si>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</si>
  <si>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</si>
  <si>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</si>
  <si>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</si>
  <si>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</si>
  <si>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</si>
  <si>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</si>
  <si>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</si>
  <si>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</si>
  <si>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</si>
  <si>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</si>
  <si>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</si>
  <si>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</si>
  <si>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</si>
  <si>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</si>
  <si>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</si>
  <si>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</si>
  <si>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</si>
  <si>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</si>
  <si>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</si>
  <si>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</si>
  <si>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</si>
  <si>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</si>
  <si>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</si>
  <si>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</si>
  <si>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</si>
  <si>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</si>
  <si>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</si>
  <si>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</si>
  <si>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</si>
  <si>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</si>
  <si>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</si>
  <si>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</si>
  <si>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</si>
  <si>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</si>
  <si>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</si>
  <si>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</si>
  <si>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</si>
  <si>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</si>
  <si>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</si>
  <si>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</si>
  <si>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</si>
  <si>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</si>
  <si>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</si>
  <si>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</si>
  <si>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</si>
  <si>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</si>
  <si>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01.01.2008-30.06.2008</t>
  </si>
  <si>
    <t>Дата на съставяне: 15.07.2008 г.</t>
  </si>
  <si>
    <t>15.07.2008 г.</t>
  </si>
  <si>
    <t xml:space="preserve">Дата на съставяне:15.07.2008 г.                                       </t>
  </si>
  <si>
    <t xml:space="preserve">Дата  на съставяне: 15.07.2008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</si>
</sst>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8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8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2" applyNumberFormat="1" applyFont="1" applyFill="1" applyBorder="1" applyAlignment="1" applyProtection="1">
      <alignment vertical="top"/>
      <protection/>
    </xf>
    <xf numFmtId="0" fontId="18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7" fillId="6" borderId="1" xfId="22" applyFont="1" applyFill="1" applyBorder="1" applyAlignment="1" applyProtection="1">
      <alignment horizontal="lef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0" fontId="17" fillId="6" borderId="28" xfId="22" applyFont="1" applyFill="1" applyBorder="1" applyAlignment="1" applyProtection="1">
      <alignment horizontal="left"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17" fillId="6" borderId="29" xfId="22" applyFont="1" applyFill="1" applyBorder="1" applyAlignment="1" applyProtection="1">
      <alignment vertical="top" wrapText="1"/>
      <protection/>
    </xf>
    <xf numFmtId="49" fontId="17" fillId="6" borderId="27" xfId="22" applyNumberFormat="1" applyFont="1" applyFill="1" applyBorder="1" applyAlignment="1" applyProtection="1">
      <alignment vertical="center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9" fillId="0" borderId="0" xfId="24" applyFont="1" applyBorder="1" applyAlignment="1">
      <alignment vertical="center" wrapText="1"/>
      <protection/>
    </xf>
    <xf numFmtId="0" fontId="19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20" fillId="0" borderId="1" xfId="24" applyNumberFormat="1" applyFont="1" applyBorder="1" applyAlignment="1" applyProtection="1">
      <alignment horizontal="centerContinuous" wrapText="1"/>
      <protection/>
    </xf>
    <xf numFmtId="177" fontId="21" fillId="4" borderId="1" xfId="23" applyNumberFormat="1" applyFont="1" applyFill="1" applyBorder="1" applyAlignment="1" applyProtection="1">
      <alignment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3" sqref="G63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5" t="s">
        <v>1</v>
      </c>
      <c r="B3" s="336"/>
      <c r="C3" s="336"/>
      <c r="D3" s="336"/>
      <c r="E3" s="266" t="s">
        <v>530</v>
      </c>
      <c r="F3" s="112" t="s">
        <v>2</v>
      </c>
      <c r="G3" s="77"/>
      <c r="H3" s="265">
        <v>819363984</v>
      </c>
    </row>
    <row r="4" spans="1:8" ht="15">
      <c r="A4" s="335" t="s">
        <v>3</v>
      </c>
      <c r="B4" s="341"/>
      <c r="C4" s="341"/>
      <c r="D4" s="341"/>
      <c r="E4" s="287" t="s">
        <v>531</v>
      </c>
      <c r="F4" s="337" t="s">
        <v>4</v>
      </c>
      <c r="G4" s="338"/>
      <c r="H4" s="265" t="s">
        <v>159</v>
      </c>
    </row>
    <row r="5" spans="1:8" ht="15">
      <c r="A5" s="335" t="s">
        <v>5</v>
      </c>
      <c r="B5" s="336"/>
      <c r="C5" s="336"/>
      <c r="D5" s="336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195</v>
      </c>
    </row>
    <row r="12" spans="1:8" ht="15">
      <c r="A12" s="130" t="s">
        <v>24</v>
      </c>
      <c r="B12" s="136" t="s">
        <v>25</v>
      </c>
      <c r="C12" s="56">
        <v>1467</v>
      </c>
      <c r="D12" s="56">
        <v>1531</v>
      </c>
      <c r="E12" s="132" t="s">
        <v>26</v>
      </c>
      <c r="F12" s="137" t="s">
        <v>27</v>
      </c>
      <c r="G12" s="58">
        <v>3000</v>
      </c>
      <c r="H12" s="58">
        <v>195</v>
      </c>
    </row>
    <row r="13" spans="1:8" ht="15">
      <c r="A13" s="130" t="s">
        <v>28</v>
      </c>
      <c r="B13" s="136" t="s">
        <v>29</v>
      </c>
      <c r="C13" s="56">
        <v>1679</v>
      </c>
      <c r="D13" s="56">
        <v>1486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166</v>
      </c>
      <c r="D14" s="56">
        <v>106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142</v>
      </c>
      <c r="D15" s="56">
        <v>97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190</v>
      </c>
      <c r="D16" s="56">
        <v>159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101</v>
      </c>
      <c r="D17" s="56">
        <v>276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195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4075</v>
      </c>
      <c r="D19" s="60">
        <f>SUM(D11:D18)</f>
        <v>3985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1389</v>
      </c>
      <c r="H20" s="63">
        <v>1334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1681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28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21</v>
      </c>
      <c r="D24" s="56"/>
      <c r="E24" s="132" t="s">
        <v>72</v>
      </c>
      <c r="F24" s="137" t="s">
        <v>73</v>
      </c>
      <c r="G24" s="57"/>
      <c r="H24" s="57">
        <v>1653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1689</v>
      </c>
      <c r="H25" s="59">
        <f>H19+H20+H21</f>
        <v>3015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21</v>
      </c>
      <c r="D27" s="60">
        <f>SUM(D23:D26)</f>
        <v>0</v>
      </c>
      <c r="E27" s="148" t="s">
        <v>83</v>
      </c>
      <c r="F27" s="137" t="s">
        <v>84</v>
      </c>
      <c r="G27" s="59">
        <f>SUM(G28:G30)</f>
        <v>566</v>
      </c>
      <c r="H27" s="59">
        <f>SUM(H28:H30)</f>
        <v>2320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566</v>
      </c>
      <c r="H28" s="57">
        <v>2922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>
        <v>-602</v>
      </c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938</v>
      </c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-175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391</v>
      </c>
      <c r="H33" s="59">
        <f>H27+H31+H32</f>
        <v>3258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5080</v>
      </c>
      <c r="H36" s="59">
        <f>H25+H17+H33</f>
        <v>6468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1034</v>
      </c>
      <c r="H44" s="57">
        <v>1234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607</v>
      </c>
      <c r="H48" s="57">
        <v>651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1641</v>
      </c>
      <c r="H49" s="59">
        <f>SUM(H43:H48)</f>
        <v>1885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>
        <v>16</v>
      </c>
      <c r="D53" s="56">
        <v>5</v>
      </c>
      <c r="E53" s="132" t="s">
        <v>164</v>
      </c>
      <c r="F53" s="140" t="s">
        <v>165</v>
      </c>
      <c r="G53" s="57">
        <v>37</v>
      </c>
      <c r="H53" s="57">
        <v>74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/>
      <c r="H54" s="57">
        <v>24</v>
      </c>
    </row>
    <row r="55" spans="1:18" ht="25.5">
      <c r="A55" s="164" t="s">
        <v>170</v>
      </c>
      <c r="B55" s="165" t="s">
        <v>171</v>
      </c>
      <c r="C55" s="60">
        <f>C19+C20+C21+C27+C32+C45+C51+C53+C54</f>
        <v>4112</v>
      </c>
      <c r="D55" s="60">
        <f>D19+D20+D21+D27+D32+D45+D51+D53+D54</f>
        <v>3990</v>
      </c>
      <c r="E55" s="132" t="s">
        <v>172</v>
      </c>
      <c r="F55" s="156" t="s">
        <v>173</v>
      </c>
      <c r="G55" s="59">
        <f>G49+G51+G52+G53+G54</f>
        <v>1678</v>
      </c>
      <c r="H55" s="59">
        <f>H49+H51+H52+H53+H54</f>
        <v>1983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2066</v>
      </c>
      <c r="D58" s="56">
        <v>2145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426</v>
      </c>
      <c r="D59" s="56">
        <v>437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220</v>
      </c>
      <c r="D60" s="56">
        <v>126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74</v>
      </c>
      <c r="D61" s="56">
        <v>68</v>
      </c>
      <c r="E61" s="138" t="s">
        <v>189</v>
      </c>
      <c r="F61" s="167" t="s">
        <v>190</v>
      </c>
      <c r="G61" s="59">
        <f>SUM(G62:G68)</f>
        <v>3056</v>
      </c>
      <c r="H61" s="59">
        <f>SUM(H62:H68)</f>
        <v>2666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742</v>
      </c>
      <c r="H62" s="57"/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2786</v>
      </c>
      <c r="D64" s="60">
        <f>SUM(D58:D63)</f>
        <v>2776</v>
      </c>
      <c r="E64" s="132" t="s">
        <v>200</v>
      </c>
      <c r="F64" s="137" t="s">
        <v>201</v>
      </c>
      <c r="G64" s="57">
        <v>1779</v>
      </c>
      <c r="H64" s="57">
        <v>2195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137</v>
      </c>
      <c r="H65" s="57">
        <v>217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300</v>
      </c>
      <c r="H66" s="57">
        <v>172</v>
      </c>
    </row>
    <row r="67" spans="1:8" ht="15">
      <c r="A67" s="130" t="s">
        <v>207</v>
      </c>
      <c r="B67" s="136" t="s">
        <v>208</v>
      </c>
      <c r="C67" s="56"/>
      <c r="D67" s="56"/>
      <c r="E67" s="132" t="s">
        <v>209</v>
      </c>
      <c r="F67" s="137" t="s">
        <v>210</v>
      </c>
      <c r="G67" s="57">
        <v>70</v>
      </c>
      <c r="H67" s="57">
        <v>53</v>
      </c>
    </row>
    <row r="68" spans="1:8" ht="15">
      <c r="A68" s="130" t="s">
        <v>211</v>
      </c>
      <c r="B68" s="136" t="s">
        <v>212</v>
      </c>
      <c r="C68" s="56">
        <v>2694</v>
      </c>
      <c r="D68" s="56">
        <v>3571</v>
      </c>
      <c r="E68" s="132" t="s">
        <v>213</v>
      </c>
      <c r="F68" s="137" t="s">
        <v>214</v>
      </c>
      <c r="G68" s="57">
        <v>28</v>
      </c>
      <c r="H68" s="57">
        <v>29</v>
      </c>
    </row>
    <row r="69" spans="1:8" ht="15">
      <c r="A69" s="130" t="s">
        <v>215</v>
      </c>
      <c r="B69" s="136" t="s">
        <v>216</v>
      </c>
      <c r="C69" s="56">
        <v>47</v>
      </c>
      <c r="D69" s="56">
        <v>92</v>
      </c>
      <c r="E69" s="146" t="s">
        <v>78</v>
      </c>
      <c r="F69" s="137" t="s">
        <v>217</v>
      </c>
      <c r="G69" s="57">
        <v>60</v>
      </c>
      <c r="H69" s="57">
        <v>45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30</v>
      </c>
      <c r="E71" s="148" t="s">
        <v>46</v>
      </c>
      <c r="F71" s="168" t="s">
        <v>224</v>
      </c>
      <c r="G71" s="66">
        <f>G59+G60+G61+G69+G70</f>
        <v>3116</v>
      </c>
      <c r="H71" s="66">
        <f>H59+H60+H61+H69+H70</f>
        <v>2711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175</v>
      </c>
      <c r="D72" s="56">
        <v>269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34</v>
      </c>
      <c r="D74" s="56">
        <v>387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2960</v>
      </c>
      <c r="D75" s="60">
        <f>SUM(D67:D74)</f>
        <v>4349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3116</v>
      </c>
      <c r="H79" s="67">
        <f>H71+H74+H75+H76</f>
        <v>2711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6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10</v>
      </c>
      <c r="D88" s="56">
        <v>43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16</v>
      </c>
      <c r="D91" s="60">
        <f>SUM(D87:D90)</f>
        <v>47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5762</v>
      </c>
      <c r="D93" s="60">
        <f>D64+D75+D84+D91+D92</f>
        <v>7172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9874</v>
      </c>
      <c r="D94" s="69">
        <f>D93+D55</f>
        <v>11162</v>
      </c>
      <c r="E94" s="261" t="s">
        <v>270</v>
      </c>
      <c r="F94" s="184" t="s">
        <v>271</v>
      </c>
      <c r="G94" s="70">
        <f>G36+G39+G55+G79</f>
        <v>9874</v>
      </c>
      <c r="H94" s="70">
        <f>H36+H39+H55+H79</f>
        <v>11162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533</v>
      </c>
      <c r="B98" s="251"/>
      <c r="C98" s="339" t="s">
        <v>381</v>
      </c>
      <c r="D98" s="339"/>
      <c r="E98" s="339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9" t="s">
        <v>522</v>
      </c>
      <c r="D100" s="340"/>
      <c r="E100" s="340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3" t="str">
        <f>'справка №1-БАЛАНС'!E3</f>
        <v> "Торготерм"АД</v>
      </c>
      <c r="C2" s="343"/>
      <c r="D2" s="343"/>
      <c r="E2" s="343"/>
      <c r="F2" s="345" t="s">
        <v>2</v>
      </c>
      <c r="G2" s="345"/>
      <c r="H2" s="290">
        <f>'справка №1-БАЛАНС'!H3</f>
        <v>819363984</v>
      </c>
    </row>
    <row r="3" spans="1:8" ht="15">
      <c r="A3" s="271" t="s">
        <v>274</v>
      </c>
      <c r="B3" s="343" t="str">
        <f>'справка №1-БАЛАНС'!E4</f>
        <v>неконсолидиран</v>
      </c>
      <c r="C3" s="343"/>
      <c r="D3" s="343"/>
      <c r="E3" s="343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4" t="str">
        <f>'справка №1-БАЛАНС'!E5</f>
        <v>01.01.2008-30.06.2008</v>
      </c>
      <c r="C4" s="344"/>
      <c r="D4" s="344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3266</v>
      </c>
      <c r="D9" s="23">
        <v>4144</v>
      </c>
      <c r="E9" s="193" t="s">
        <v>284</v>
      </c>
      <c r="F9" s="309" t="s">
        <v>285</v>
      </c>
      <c r="G9" s="310">
        <v>4938</v>
      </c>
      <c r="H9" s="310">
        <v>6525</v>
      </c>
    </row>
    <row r="10" spans="1:8" ht="12">
      <c r="A10" s="193" t="s">
        <v>286</v>
      </c>
      <c r="B10" s="194" t="s">
        <v>287</v>
      </c>
      <c r="C10" s="23">
        <v>421</v>
      </c>
      <c r="D10" s="23">
        <v>338</v>
      </c>
      <c r="E10" s="193" t="s">
        <v>288</v>
      </c>
      <c r="F10" s="309" t="s">
        <v>289</v>
      </c>
      <c r="G10" s="310">
        <v>317</v>
      </c>
      <c r="H10" s="310">
        <v>339</v>
      </c>
    </row>
    <row r="11" spans="1:8" ht="12">
      <c r="A11" s="193" t="s">
        <v>290</v>
      </c>
      <c r="B11" s="194" t="s">
        <v>291</v>
      </c>
      <c r="C11" s="23">
        <v>372</v>
      </c>
      <c r="D11" s="23">
        <v>315</v>
      </c>
      <c r="E11" s="195" t="s">
        <v>292</v>
      </c>
      <c r="F11" s="309" t="s">
        <v>293</v>
      </c>
      <c r="G11" s="310">
        <v>39</v>
      </c>
      <c r="H11" s="310">
        <v>31</v>
      </c>
    </row>
    <row r="12" spans="1:8" ht="12">
      <c r="A12" s="193" t="s">
        <v>294</v>
      </c>
      <c r="B12" s="194" t="s">
        <v>295</v>
      </c>
      <c r="C12" s="23">
        <v>866</v>
      </c>
      <c r="D12" s="23">
        <v>677</v>
      </c>
      <c r="E12" s="195" t="s">
        <v>78</v>
      </c>
      <c r="F12" s="309" t="s">
        <v>296</v>
      </c>
      <c r="G12" s="310">
        <v>166</v>
      </c>
      <c r="H12" s="310">
        <v>484</v>
      </c>
    </row>
    <row r="13" spans="1:18" ht="12">
      <c r="A13" s="193" t="s">
        <v>297</v>
      </c>
      <c r="B13" s="194" t="s">
        <v>298</v>
      </c>
      <c r="C13" s="23">
        <v>153</v>
      </c>
      <c r="D13" s="23">
        <v>141</v>
      </c>
      <c r="E13" s="196" t="s">
        <v>51</v>
      </c>
      <c r="F13" s="311" t="s">
        <v>299</v>
      </c>
      <c r="G13" s="308">
        <f>SUM(G9:G12)</f>
        <v>5460</v>
      </c>
      <c r="H13" s="308">
        <f>SUM(H9:H12)</f>
        <v>7379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350</v>
      </c>
      <c r="D14" s="23">
        <v>458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-25-51-27</f>
        <v>-103</v>
      </c>
      <c r="D15" s="24">
        <f>-96-6-31</f>
        <v>-133</v>
      </c>
      <c r="E15" s="191" t="s">
        <v>304</v>
      </c>
      <c r="F15" s="314" t="s">
        <v>305</v>
      </c>
      <c r="G15" s="310">
        <v>4</v>
      </c>
      <c r="H15" s="310"/>
    </row>
    <row r="16" spans="1:8" ht="12">
      <c r="A16" s="193" t="s">
        <v>306</v>
      </c>
      <c r="B16" s="194" t="s">
        <v>307</v>
      </c>
      <c r="C16" s="24">
        <v>233</v>
      </c>
      <c r="D16" s="24">
        <v>360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5558</v>
      </c>
      <c r="D19" s="26">
        <f>SUM(D9:D15)+D16</f>
        <v>6300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78</v>
      </c>
      <c r="D22" s="23">
        <v>57</v>
      </c>
      <c r="E22" s="199" t="s">
        <v>325</v>
      </c>
      <c r="F22" s="312" t="s">
        <v>326</v>
      </c>
      <c r="G22" s="310"/>
      <c r="H22" s="310">
        <v>1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57</v>
      </c>
      <c r="H23" s="310"/>
    </row>
    <row r="24" spans="1:18" ht="12">
      <c r="A24" s="193" t="s">
        <v>331</v>
      </c>
      <c r="B24" s="200" t="s">
        <v>332</v>
      </c>
      <c r="C24" s="23">
        <v>4</v>
      </c>
      <c r="D24" s="23">
        <v>5</v>
      </c>
      <c r="E24" s="196" t="s">
        <v>103</v>
      </c>
      <c r="F24" s="314" t="s">
        <v>333</v>
      </c>
      <c r="G24" s="308">
        <f>SUM(G19:G23)</f>
        <v>57</v>
      </c>
      <c r="H24" s="308">
        <f>SUM(H19:H23)</f>
        <v>1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7</v>
      </c>
      <c r="D25" s="23">
        <v>9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89</v>
      </c>
      <c r="D26" s="26">
        <f>SUM(D22:D25)</f>
        <v>71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5647</v>
      </c>
      <c r="D28" s="27">
        <f>D26+D19</f>
        <v>6371</v>
      </c>
      <c r="E28" s="41" t="s">
        <v>338</v>
      </c>
      <c r="F28" s="314" t="s">
        <v>339</v>
      </c>
      <c r="G28" s="308">
        <f>G13+G15+G24</f>
        <v>5521</v>
      </c>
      <c r="H28" s="308">
        <f>H13+H15+H24</f>
        <v>7380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0</v>
      </c>
      <c r="D30" s="27">
        <f>IF((H28-D28)&gt;0,H28-D28,0)</f>
        <v>1009</v>
      </c>
      <c r="E30" s="41" t="s">
        <v>342</v>
      </c>
      <c r="F30" s="314" t="s">
        <v>343</v>
      </c>
      <c r="G30" s="30">
        <f>IF((C28-G28)&gt;0,C28-G28,0)</f>
        <v>126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5647</v>
      </c>
      <c r="D33" s="26">
        <f>D28-D31+D32</f>
        <v>6371</v>
      </c>
      <c r="E33" s="41" t="s">
        <v>352</v>
      </c>
      <c r="F33" s="314" t="s">
        <v>353</v>
      </c>
      <c r="G33" s="30">
        <f>G32-G31+G28</f>
        <v>5521</v>
      </c>
      <c r="H33" s="30">
        <f>H32-H31+H28</f>
        <v>7380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0</v>
      </c>
      <c r="D34" s="27">
        <f>IF((H33-D33)&gt;0,H33-D33,0)</f>
        <v>1009</v>
      </c>
      <c r="E34" s="42" t="s">
        <v>356</v>
      </c>
      <c r="F34" s="314" t="s">
        <v>357</v>
      </c>
      <c r="G34" s="308">
        <f>IF((C33-G33)&gt;0,C33-G33,0)</f>
        <v>126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49</v>
      </c>
      <c r="D35" s="26">
        <f>D36+D37+D38</f>
        <v>70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49</v>
      </c>
      <c r="D36" s="23">
        <v>70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0</v>
      </c>
      <c r="D39" s="264">
        <f>+IF((H33-D33-D35)&gt;0,H33-D33-D35,0)</f>
        <v>939</v>
      </c>
      <c r="E39" s="208" t="s">
        <v>368</v>
      </c>
      <c r="F39" s="318" t="s">
        <v>369</v>
      </c>
      <c r="G39" s="319">
        <f>IF(G34&gt;0,IF(C35+G34&lt;0,0,C35+G34),IF(C34-C35&lt;0,C35-C34,0))</f>
        <v>175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939</v>
      </c>
      <c r="E41" s="41" t="s">
        <v>375</v>
      </c>
      <c r="F41" s="329" t="s">
        <v>376</v>
      </c>
      <c r="G41" s="29">
        <f>IF(C39=0,IF(G39-G40&gt;0,G39-G40+C40,0),IF(C39-C40&lt;0,C40-C39+G40,0))</f>
        <v>175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5696</v>
      </c>
      <c r="D42" s="30">
        <f>D33+D35+D39</f>
        <v>7380</v>
      </c>
      <c r="E42" s="42" t="s">
        <v>379</v>
      </c>
      <c r="F42" s="43" t="s">
        <v>380</v>
      </c>
      <c r="G42" s="30">
        <f>G39+G33</f>
        <v>5696</v>
      </c>
      <c r="H42" s="30">
        <f>H39+H33</f>
        <v>7380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6" t="s">
        <v>528</v>
      </c>
      <c r="B45" s="346"/>
      <c r="C45" s="346"/>
      <c r="D45" s="346"/>
      <c r="E45" s="346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42"/>
      <c r="E48" s="342"/>
      <c r="F48" s="342"/>
      <c r="G48" s="342"/>
      <c r="H48" s="342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2"/>
      <c r="E50" s="342"/>
      <c r="F50" s="342"/>
      <c r="G50" s="342"/>
      <c r="H50" s="342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0" sqref="A50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01.01.2008-30.06.2008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5288</v>
      </c>
      <c r="D10" s="31">
        <v>6724</v>
      </c>
      <c r="E10" s="44"/>
      <c r="F10" s="44"/>
    </row>
    <row r="11" spans="1:13" ht="12.75">
      <c r="A11" s="227" t="s">
        <v>388</v>
      </c>
      <c r="B11" s="228" t="s">
        <v>389</v>
      </c>
      <c r="C11" s="330">
        <v>-4494</v>
      </c>
      <c r="D11" s="330">
        <v>-5991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.75">
      <c r="A12" s="227" t="s">
        <v>390</v>
      </c>
      <c r="B12" s="228" t="s">
        <v>391</v>
      </c>
      <c r="C12" s="31"/>
      <c r="D12" s="330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-838</v>
      </c>
      <c r="D13" s="330">
        <v>-662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460</v>
      </c>
      <c r="D14" s="330">
        <v>315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-39</v>
      </c>
      <c r="D15" s="330">
        <v>-55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>
        <v>4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-4</v>
      </c>
      <c r="D18" s="330">
        <v>-4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2</v>
      </c>
      <c r="D19" s="330">
        <v>-25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375</v>
      </c>
      <c r="D20" s="32">
        <f>SUM(D10:D19)</f>
        <v>306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-4</v>
      </c>
      <c r="D22" s="330"/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58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54</v>
      </c>
      <c r="D32" s="32">
        <f>SUM(D22:D31)</f>
        <v>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/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-100</v>
      </c>
      <c r="D37" s="330">
        <v>-149</v>
      </c>
      <c r="E37" s="44"/>
      <c r="F37" s="44"/>
    </row>
    <row r="38" spans="1:6" ht="12.75">
      <c r="A38" s="227" t="s">
        <v>439</v>
      </c>
      <c r="B38" s="228" t="s">
        <v>440</v>
      </c>
      <c r="C38" s="330"/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v>-46</v>
      </c>
      <c r="D39" s="330">
        <v>-50</v>
      </c>
      <c r="E39" s="44"/>
      <c r="F39" s="44"/>
    </row>
    <row r="40" spans="1:6" ht="12.75">
      <c r="A40" s="227" t="s">
        <v>443</v>
      </c>
      <c r="B40" s="228" t="s">
        <v>444</v>
      </c>
      <c r="C40" s="330">
        <v>-438</v>
      </c>
      <c r="D40" s="330"/>
      <c r="E40" s="44"/>
      <c r="F40" s="44"/>
    </row>
    <row r="41" spans="1:8" ht="12.75">
      <c r="A41" s="227" t="s">
        <v>445</v>
      </c>
      <c r="B41" s="228" t="s">
        <v>446</v>
      </c>
      <c r="C41" s="330">
        <v>-7</v>
      </c>
      <c r="D41" s="330">
        <v>-274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-591</v>
      </c>
      <c r="D42" s="32">
        <f>SUM(D34:D41)</f>
        <v>-473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-162</v>
      </c>
      <c r="D43" s="32">
        <f>D42+D32+D20</f>
        <v>-167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</v>
      </c>
      <c r="D44" s="46">
        <v>214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16</v>
      </c>
      <c r="D45" s="32">
        <f>D44+D43</f>
        <v>47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16</v>
      </c>
      <c r="D46" s="33">
        <v>47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31"/>
      <c r="D50" s="331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31"/>
      <c r="D52" s="331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32" t="s">
        <v>459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34" t="str">
        <f>'справка №1-БАЛАНС'!E3</f>
        <v> "Торготерм"АД</v>
      </c>
      <c r="C3" s="334"/>
      <c r="D3" s="334"/>
      <c r="E3" s="334"/>
      <c r="F3" s="334"/>
      <c r="G3" s="334"/>
      <c r="H3" s="334"/>
      <c r="I3" s="334"/>
      <c r="J3" s="280"/>
      <c r="K3" s="348" t="s">
        <v>2</v>
      </c>
      <c r="L3" s="348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34" t="str">
        <f>'справка №1-БАЛАНС'!E4</f>
        <v>неконсолидиран</v>
      </c>
      <c r="C4" s="334"/>
      <c r="D4" s="334"/>
      <c r="E4" s="334"/>
      <c r="F4" s="334"/>
      <c r="G4" s="334"/>
      <c r="H4" s="334"/>
      <c r="I4" s="334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01.01.2008-30.06.2008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195</v>
      </c>
      <c r="D11" s="35">
        <f>'справка №1-БАЛАНС'!H19</f>
        <v>0</v>
      </c>
      <c r="E11" s="35">
        <f>'справка №1-БАЛАНС'!H20</f>
        <v>1334</v>
      </c>
      <c r="F11" s="35">
        <f>'справка №1-БАЛАНС'!H22</f>
        <v>28</v>
      </c>
      <c r="G11" s="35">
        <f>'справка №1-БАЛАНС'!H23</f>
        <v>0</v>
      </c>
      <c r="H11" s="37">
        <v>1653</v>
      </c>
      <c r="I11" s="35">
        <f>'справка №1-БАЛАНС'!H28+'справка №1-БАЛАНС'!H31</f>
        <v>3860</v>
      </c>
      <c r="J11" s="35">
        <f>'справка №1-БАЛАНС'!H29+'справка №1-БАЛАНС'!H32</f>
        <v>-602</v>
      </c>
      <c r="K11" s="37"/>
      <c r="L11" s="239">
        <f>SUM(C11:K11)</f>
        <v>6468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195</v>
      </c>
      <c r="D15" s="38">
        <f aca="true" t="shared" si="2" ref="D15:M15">D11+D12</f>
        <v>0</v>
      </c>
      <c r="E15" s="38">
        <f t="shared" si="2"/>
        <v>1334</v>
      </c>
      <c r="F15" s="38">
        <f t="shared" si="2"/>
        <v>28</v>
      </c>
      <c r="G15" s="38">
        <f t="shared" si="2"/>
        <v>0</v>
      </c>
      <c r="H15" s="38">
        <f t="shared" si="2"/>
        <v>1653</v>
      </c>
      <c r="I15" s="38">
        <f t="shared" si="2"/>
        <v>3860</v>
      </c>
      <c r="J15" s="38">
        <f t="shared" si="2"/>
        <v>-602</v>
      </c>
      <c r="K15" s="38">
        <f t="shared" si="2"/>
        <v>0</v>
      </c>
      <c r="L15" s="239">
        <f t="shared" si="1"/>
        <v>6468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-175</v>
      </c>
      <c r="K16" s="37"/>
      <c r="L16" s="239">
        <f t="shared" si="1"/>
        <v>-175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-2735</v>
      </c>
      <c r="J17" s="39">
        <f>J18+J19</f>
        <v>0</v>
      </c>
      <c r="K17" s="39">
        <f t="shared" si="3"/>
        <v>0</v>
      </c>
      <c r="L17" s="239">
        <f t="shared" si="1"/>
        <v>-2735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>
        <f>-885-921</f>
        <v>-1806</v>
      </c>
      <c r="J18" s="37"/>
      <c r="K18" s="37"/>
      <c r="L18" s="239">
        <f t="shared" si="1"/>
        <v>-1806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>
        <f>-869-60</f>
        <v>-929</v>
      </c>
      <c r="J19" s="37"/>
      <c r="K19" s="37"/>
      <c r="L19" s="239">
        <f t="shared" si="1"/>
        <v>-929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>
        <v>-602</v>
      </c>
      <c r="J20" s="37">
        <v>602</v>
      </c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43</v>
      </c>
      <c r="J21" s="36">
        <f t="shared" si="4"/>
        <v>0</v>
      </c>
      <c r="K21" s="36">
        <f t="shared" si="4"/>
        <v>0</v>
      </c>
      <c r="L21" s="239">
        <f t="shared" si="1"/>
        <v>43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>
        <v>43</v>
      </c>
      <c r="J22" s="90"/>
      <c r="K22" s="90"/>
      <c r="L22" s="239">
        <f t="shared" si="1"/>
        <v>43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>
        <v>55</v>
      </c>
      <c r="F27" s="37"/>
      <c r="G27" s="37"/>
      <c r="H27" s="37"/>
      <c r="I27" s="37"/>
      <c r="J27" s="37"/>
      <c r="K27" s="37"/>
      <c r="L27" s="239">
        <f t="shared" si="1"/>
        <v>55</v>
      </c>
      <c r="M27" s="37"/>
      <c r="N27" s="11"/>
    </row>
    <row r="28" spans="1:14" ht="12">
      <c r="A28" s="12" t="s">
        <v>511</v>
      </c>
      <c r="B28" s="8" t="s">
        <v>512</v>
      </c>
      <c r="C28" s="37">
        <f>1381+869+555</f>
        <v>2805</v>
      </c>
      <c r="D28" s="37"/>
      <c r="E28" s="37"/>
      <c r="F28" s="37">
        <f>1653-1381</f>
        <v>272</v>
      </c>
      <c r="G28" s="37"/>
      <c r="H28" s="37">
        <v>-1653</v>
      </c>
      <c r="I28" s="37"/>
      <c r="J28" s="37"/>
      <c r="K28" s="37"/>
      <c r="L28" s="239">
        <f t="shared" si="1"/>
        <v>1424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1389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566</v>
      </c>
      <c r="J29" s="36">
        <f t="shared" si="6"/>
        <v>-175</v>
      </c>
      <c r="K29" s="36">
        <f t="shared" si="6"/>
        <v>0</v>
      </c>
      <c r="L29" s="239">
        <f t="shared" si="1"/>
        <v>5080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1389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566</v>
      </c>
      <c r="J32" s="36">
        <f t="shared" si="7"/>
        <v>-175</v>
      </c>
      <c r="K32" s="36">
        <f t="shared" si="7"/>
        <v>0</v>
      </c>
      <c r="L32" s="239">
        <f t="shared" si="1"/>
        <v>5080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529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33" t="s">
        <v>521</v>
      </c>
      <c r="E38" s="333"/>
      <c r="F38" s="333"/>
      <c r="G38" s="333"/>
      <c r="H38" s="333"/>
      <c r="I38" s="333"/>
      <c r="J38" s="15" t="s">
        <v>527</v>
      </c>
      <c r="K38" s="15"/>
      <c r="L38" s="333"/>
      <c r="M38" s="333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kq97k</cp:lastModifiedBy>
  <cp:lastPrinted>2008-07-18T11:08:05Z</cp:lastPrinted>
  <dcterms:created xsi:type="dcterms:W3CDTF">2000-06-29T12:02:40Z</dcterms:created>
  <dcterms:modified xsi:type="dcterms:W3CDTF">2008-07-18T11:10:06Z</dcterms:modified>
  <cp:category/>
  <cp:version/>
  <cp:contentType/>
  <cp:contentStatus/>
</cp:coreProperties>
</file>