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<sst xmlns="http://schemas.openxmlformats.org/spreadsheetml/2006/main" count="1068" uniqueCount="909">
  <si>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</si>
  <si>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</si>
  <si>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</si>
  <si>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</si>
  <si>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</si>
  <si>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</si>
  <si>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</si>
  <si>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</si>
  <si>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</si>
  <si>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</si>
  <si>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</si>
  <si>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</si>
  <si>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</si>
  <si>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</si>
  <si>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</si>
  <si>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</si>
  <si>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</si>
  <si>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</si>
  <si>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</si>
  <si>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</si>
  <si>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</si>
  <si>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</si>
  <si>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</si>
  <si>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</si>
  <si>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</si>
  <si>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</si>
  <si>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</si>
  <si>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</si>
  <si>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</si>
  <si>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</si>
  <si>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</si>
  <si>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</si>
  <si>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</si>
  <si>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</si>
  <si>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</si>
  <si>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</si>
  <si>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</si>
  <si>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</si>
  <si>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</si>
  <si>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</si>
  <si>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</si>
  <si>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</si>
  <si>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</si>
  <si>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</si>
  <si>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</si>
  <si>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</si>
  <si>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</si>
  <si>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</si>
  <si>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</si>
  <si>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</si>
  <si>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</si>
  <si>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</si>
  <si>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</si>
  <si>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</si>
  <si>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</si>
  <si>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</si>
  <si>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</si>
  <si>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</si>
  <si>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</si>
  <si>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</si>
  <si>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</si>
  <si>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</si>
  <si>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</si>
  <si>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</si>
  <si>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</si>
  <si>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</si>
  <si>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</si>
  <si>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</si>
  <si>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</si>
  <si>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</si>
  <si>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</si>
  <si>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</si>
  <si>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</si>
  <si>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</si>
  <si>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</si>
  <si>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</si>
  <si>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</si>
  <si>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</si>
  <si>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</si>
  <si>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</si>
  <si>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</si>
  <si>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</si>
  <si>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</si>
  <si>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</si>
  <si>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</si>
  <si>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</si>
  <si>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</si>
  <si>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</si>
  <si>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</si>
  <si>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</si>
  <si>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</si>
  <si>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</si>
  <si>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</si>
  <si>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</si>
  <si>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</si>
  <si>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</si>
  <si>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</si>
  <si>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</si>
  <si>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</si>
  <si>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</si>
  <si>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</si>
  <si>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</si>
  <si>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</si>
  <si>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</si>
  <si>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</si>
  <si>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</si>
  <si>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</si>
  <si>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</si>
  <si>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</si>
  <si>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</si>
  <si>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</si>
  <si>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</si>
  <si>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</si>
  <si>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</si>
  <si>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</si>
  <si>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</si>
  <si>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</si>
  <si>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</si>
  <si>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</si>
  <si>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</si>
  <si>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</si>
  <si>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</si>
  <si>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</si>
  <si>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</si>
  <si>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</si>
  <si>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</si>
  <si>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</si>
  <si>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</si>
  <si>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</si>
  <si>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</si>
  <si>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</si>
  <si>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</si>
  <si>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</si>
  <si>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</si>
  <si>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</si>
  <si>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</si>
  <si>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</si>
  <si>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</si>
  <si>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</si>
  <si>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</si>
  <si>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</si>
  <si>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</si>
  <si>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</si>
  <si>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</si>
  <si>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</si>
  <si>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</si>
  <si>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</si>
  <si>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</si>
  <si>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</si>
  <si>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</si>
  <si>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</si>
  <si>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</si>
  <si>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</si>
  <si>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</si>
  <si>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</si>
  <si>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</si>
  <si>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</si>
  <si>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</si>
  <si>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</si>
  <si>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</si>
  <si>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</si>
  <si>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</si>
  <si>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</si>
  <si>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</si>
  <si>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</si>
  <si>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</si>
  <si>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</si>
  <si>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</si>
  <si>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</si>
  <si>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</si>
  <si>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</si>
  <si>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</si>
  <si>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</si>
  <si>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</si>
  <si>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</si>
  <si>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</si>
  <si>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</si>
  <si>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</si>
  <si>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</si>
  <si>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</si>
  <si>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</si>
  <si>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</si>
  <si>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</si>
  <si>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</si>
  <si>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</si>
  <si>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</si>
  <si>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</si>
  <si>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</si>
  <si>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</si>
  <si>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</si>
  <si>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</si>
  <si>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</si>
  <si>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</si>
  <si>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</si>
  <si>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</si>
  <si>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</si>
  <si>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</si>
  <si>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</si>
  <si>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</si>
  <si>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</si>
  <si>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</si>
  <si>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</si>
  <si>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</si>
  <si>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</si>
  <si>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</si>
  <si>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</si>
  <si>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</si>
  <si>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</si>
  <si>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</si>
  <si>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</si>
  <si>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</si>
  <si>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</si>
  <si>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</si>
  <si>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</si>
  <si>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</si>
  <si>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</si>
  <si>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</si>
  <si>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</si>
  <si>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</si>
  <si>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</si>
  <si>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</si>
  <si>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</si>
  <si>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</si>
  <si>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</si>
  <si>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</si>
  <si>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</si>
  <si>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</si>
  <si>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</si>
  <si>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</si>
  <si>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</si>
  <si>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</si>
  <si>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</si>
  <si>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</si>
  <si>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</si>
  <si>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</si>
  <si>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</si>
  <si>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</si>
  <si>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</si>
  <si>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</si>
  <si>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</si>
  <si>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</si>
  <si>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</si>
  <si>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</si>
  <si>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</si>
  <si>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</si>
  <si>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</si>
  <si>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</si>
  <si>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</si>
  <si>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</si>
  <si>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</si>
  <si>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</si>
  <si>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</si>
  <si>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</si>
  <si>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</si>
  <si>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</si>
  <si>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</si>
  <si>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</si>
  <si>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</si>
  <si>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</si>
  <si>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</si>
  <si>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</si>
  <si>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</si>
  <si>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</si>
  <si>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</si>
  <si>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</si>
  <si>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</si>
  <si>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</si>
  <si>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</si>
  <si>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</si>
  <si>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</si>
  <si>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</si>
  <si>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</si>
  <si>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</si>
  <si>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</si>
  <si>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</si>
  <si>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</si>
  <si>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</si>
  <si>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</si>
  <si>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</si>
  <si>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</si>
  <si>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</si>
  <si>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</si>
  <si>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</si>
  <si>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</si>
  <si>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</si>
  <si>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</si>
  <si>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</si>
  <si>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</si>
  <si>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</si>
  <si>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</si>
  <si>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</si>
  <si>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</si>
  <si>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</si>
  <si>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</si>
  <si>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</si>
  <si>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</si>
  <si>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</si>
  <si>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</si>
  <si>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</si>
  <si>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</si>
  <si>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</si>
  <si>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</si>
  <si>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</si>
  <si>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</si>
  <si>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</si>
  <si>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</si>
  <si>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</si>
  <si>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</si>
  <si>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</si>
  <si>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</si>
  <si>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</si>
  <si>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</si>
  <si>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</si>
  <si>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</si>
  <si>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</si>
  <si>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</si>
  <si>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</si>
  <si>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</si>
  <si>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</si>
  <si>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</si>
  <si>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</si>
  <si>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</si>
  <si>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</si>
  <si>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</si>
  <si>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</si>
  <si>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</si>
  <si>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</si>
  <si>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</si>
  <si>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</si>
  <si>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</si>
  <si>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</si>
  <si>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</si>
  <si>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</si>
  <si>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</si>
  <si>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</si>
  <si>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</si>
  <si>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</si>
  <si>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</si>
  <si>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</si>
  <si>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</si>
  <si>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</si>
  <si>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</si>
  <si>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</si>
  <si>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</si>
  <si>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</si>
  <si>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</si>
  <si>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</si>
  <si>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</si>
  <si>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</si>
  <si>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</si>
  <si>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</si>
  <si>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</si>
  <si>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</si>
  <si>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</si>
  <si>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</si>
  <si>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</si>
  <si>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</si>
  <si>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</si>
  <si>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</si>
  <si>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</si>
  <si>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</si>
  <si>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</si>
  <si>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</si>
  <si>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</si>
  <si>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</si>
  <si>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</si>
  <si>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</si>
  <si>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</si>
  <si>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</si>
  <si>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</si>
  <si>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</si>
  <si>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</si>
  <si>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</si>
  <si>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</si>
  <si>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</si>
  <si>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</si>
  <si>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</si>
  <si>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</si>
  <si>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</si>
  <si>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</si>
  <si>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</si>
  <si>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</si>
  <si>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</si>
  <si>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</si>
  <si>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</si>
  <si>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</si>
  <si>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</si>
  <si>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</si>
  <si>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</si>
  <si>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</si>
  <si>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</si>
  <si>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</si>
  <si>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</si>
  <si>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</si>
  <si>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</si>
  <si>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</si>
  <si>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</si>
  <si>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</si>
  <si>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</si>
  <si>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</si>
  <si>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</si>
  <si>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</si>
  <si>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</si>
  <si>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</si>
  <si>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</si>
  <si>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</si>
  <si>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</si>
  <si>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</si>
  <si>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</si>
  <si>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</si>
  <si>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</si>
  <si>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</si>
  <si>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</si>
  <si>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</si>
  <si>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</si>
  <si>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</si>
  <si>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</si>
  <si>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</si>
  <si>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</si>
  <si>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</si>
  <si>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</si>
  <si>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</si>
  <si>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</si>
  <si>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</si>
  <si>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</si>
  <si>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</si>
  <si>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</si>
  <si>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</si>
  <si>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</si>
  <si>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</si>
  <si>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</si>
  <si>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</si>
  <si>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</si>
  <si>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</si>
  <si>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</si>
  <si>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</si>
  <si>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</si>
  <si>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</si>
  <si>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</si>
  <si>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</si>
  <si>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</si>
  <si>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</si>
  <si>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</si>
  <si>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</si>
  <si>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</si>
  <si>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</si>
  <si>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</si>
  <si>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</si>
  <si>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</si>
  <si>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</si>
  <si>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</si>
  <si>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</si>
  <si>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</si>
  <si>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</si>
  <si>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</si>
  <si>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</si>
  <si>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</si>
  <si>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</si>
  <si>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</si>
  <si>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</si>
  <si>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</si>
  <si>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</si>
  <si>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</si>
  <si>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</si>
  <si>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</si>
  <si>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</si>
  <si>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</si>
  <si>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</si>
  <si>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</si>
  <si>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</si>
  <si>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</si>
  <si>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</si>
  <si>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</si>
  <si>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</si>
  <si>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</si>
  <si>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</si>
  <si>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</si>
  <si>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</si>
  <si>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</si>
  <si>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</si>
  <si>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</si>
  <si>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</si>
  <si>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</si>
  <si>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</si>
  <si>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</si>
  <si>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</si>
  <si>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</si>
  <si>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</si>
  <si>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</si>
  <si>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</si>
  <si>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</si>
  <si>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</si>
  <si>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</si>
  <si>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</si>
  <si>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</si>
  <si>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</si>
  <si>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</si>
  <si>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</si>
  <si>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</si>
  <si>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</si>
  <si>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</si>
  <si>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</si>
  <si>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</si>
  <si>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</si>
  <si>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</si>
  <si>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</si>
  <si>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</si>
  <si>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</si>
  <si>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</si>
  <si>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</si>
  <si>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</si>
  <si>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</si>
  <si>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</si>
  <si>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</si>
  <si>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</si>
  <si>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</si>
  <si>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</si>
  <si>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</si>
  <si>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</si>
  <si>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</si>
  <si>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</si>
  <si>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</si>
  <si>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</si>
  <si>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</si>
  <si>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</si>
  <si>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</si>
  <si>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</si>
  <si>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</si>
  <si>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</si>
  <si>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</si>
  <si>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</si>
  <si>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</si>
  <si>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</si>
  <si>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</si>
  <si>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</si>
  <si>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</si>
  <si>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</si>
  <si>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</si>
  <si>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</si>
  <si>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</si>
  <si>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</si>
  <si>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</si>
  <si>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</si>
  <si>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</si>
  <si>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</si>
  <si>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</si>
  <si>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</si>
  <si>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</si>
  <si>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</si>
  <si>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</si>
  <si>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</si>
  <si>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</si>
  <si>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</si>
  <si>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</si>
  <si>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</si>
  <si>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</si>
  <si>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</si>
  <si>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</si>
  <si>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</si>
  <si>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</si>
  <si>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</si>
  <si>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</si>
  <si>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</si>
  <si>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</si>
  <si>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</si>
  <si>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</si>
  <si>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</si>
  <si>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</si>
  <si>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</si>
  <si>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</si>
  <si>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</si>
  <si>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</si>
  <si>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</si>
  <si>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</si>
  <si>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</si>
  <si>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</si>
  <si>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</si>
  <si>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</si>
  <si>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</si>
  <si>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</si>
  <si>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</si>
  <si>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</si>
  <si>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</si>
  <si>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</si>
  <si>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</si>
  <si>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</si>
  <si>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</si>
  <si>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</si>
  <si>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</si>
  <si>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</si>
  <si>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</si>
  <si>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</si>
  <si>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</si>
  <si>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</si>
  <si>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</si>
  <si>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</si>
  <si>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</si>
  <si>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</si>
  <si>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</si>
  <si>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</si>
  <si>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</si>
  <si>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</si>
  <si>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</si>
  <si>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</si>
  <si>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</si>
  <si>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</si>
  <si>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</si>
  <si>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</si>
  <si>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</si>
  <si>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</si>
  <si>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</si>
  <si>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</si>
  <si>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</si>
  <si>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</si>
  <si>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</si>
  <si>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</si>
  <si>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</si>
  <si>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</si>
  <si>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</si>
  <si>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</si>
  <si>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</si>
  <si>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</si>
  <si>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</si>
  <si>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</si>
  <si>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</si>
  <si>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</si>
  <si>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</si>
  <si>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</si>
  <si>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</si>
  <si>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</si>
  <si>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</si>
  <si>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</si>
  <si>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</si>
  <si>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</si>
  <si>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</si>
  <si>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</si>
  <si>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</si>
  <si>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</si>
  <si>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</si>
  <si>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</si>
  <si>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</si>
  <si>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</si>
  <si>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</si>
  <si>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</si>
  <si>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</si>
  <si>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</si>
  <si>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</si>
  <si>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</si>
  <si>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</si>
  <si>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</si>
  <si>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</si>
  <si>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</si>
  <si>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</si>
  <si>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</si>
  <si>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</si>
  <si>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</si>
  <si>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</si>
  <si>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</si>
  <si>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</si>
  <si>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</si>
  <si>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</si>
  <si>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</si>
  <si>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</si>
  <si>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</si>
  <si>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</si>
  <si>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</si>
  <si>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</si>
  <si>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</si>
  <si>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</si>
  <si>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</si>
  <si>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</si>
  <si>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</si>
  <si>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</si>
  <si>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</si>
  <si>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</si>
  <si>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</si>
  <si>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</si>
  <si>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</si>
  <si>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</si>
  <si>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</si>
  <si>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</si>
  <si>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</si>
  <si>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</si>
  <si>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</si>
  <si>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</si>
  <si>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</si>
  <si>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</si>
  <si>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</si>
  <si>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</si>
  <si>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</si>
  <si>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</si>
  <si>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</si>
  <si>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</si>
  <si>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</si>
  <si>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</si>
  <si>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</si>
  <si>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</si>
  <si>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</si>
  <si>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</si>
  <si>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</si>
  <si>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</si>
  <si>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</si>
  <si>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</si>
  <si>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</si>
  <si>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</si>
  <si>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</si>
  <si>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</si>
  <si>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</si>
  <si>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</si>
  <si>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</si>
  <si>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</si>
  <si>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</si>
  <si>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</si>
  <si>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</si>
  <si>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</si>
  <si>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</si>
  <si>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</si>
  <si>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</si>
  <si>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</si>
  <si>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</si>
  <si>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</si>
  <si>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</si>
  <si>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</si>
  <si>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</si>
  <si>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</si>
  <si>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</si>
  <si>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</si>
  <si>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</si>
  <si>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</si>
  <si>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</si>
  <si>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</si>
  <si>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</si>
  <si>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</si>
  <si>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</si>
  <si>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</si>
  <si>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</si>
  <si>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</si>
  <si>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</si>
  <si>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</si>
  <si>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</si>
  <si>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</si>
  <si>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</si>
  <si>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</si>
  <si>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</si>
  <si>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</si>
  <si>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</si>
  <si>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</si>
  <si>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</si>
  <si>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</si>
  <si>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</si>
  <si>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</si>
  <si>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</si>
  <si>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</si>
  <si>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</si>
  <si>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</si>
  <si>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</si>
  <si>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</si>
  <si>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</si>
  <si>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</si>
  <si>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</si>
  <si>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</si>
  <si>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</si>
  <si>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</si>
  <si>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</si>
  <si>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</si>
  <si>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</si>
  <si>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</si>
  <si>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</si>
  <si>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</si>
  <si>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</si>
  <si>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</si>
  <si>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</si>
  <si>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</si>
  <si>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</si>
  <si>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</si>
  <si>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</si>
  <si>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</si>
  <si>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</si>
  <si>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</si>
  <si>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</si>
  <si>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</si>
  <si>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</si>
  <si>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</si>
  <si>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</si>
  <si>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</si>
  <si>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</si>
  <si>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</si>
  <si>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</si>
  <si>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</si>
  <si>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</si>
  <si>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</si>
  <si>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</si>
  <si>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</si>
  <si>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</si>
  <si>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</si>
  <si>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</si>
  <si>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</si>
  <si>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</si>
  <si>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</si>
  <si>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</si>
  <si>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</si>
  <si>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</si>
  <si>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</si>
  <si>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</si>
  <si>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</si>
  <si>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</si>
  <si>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</si>
  <si>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</si>
  <si>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</si>
  <si>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</si>
  <si>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</si>
  <si>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</si>
  <si>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</si>
  <si>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</si>
  <si>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</si>
  <si>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</si>
  <si>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</si>
  <si>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</si>
  <si>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</si>
  <si>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</si>
  <si>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</si>
  <si>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</si>
  <si>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</si>
  <si>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</si>
  <si>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</si>
  <si>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</si>
  <si>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</si>
  <si>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</si>
  <si>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</si>
  <si>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</si>
  <si>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</si>
  <si>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</si>
  <si>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</si>
  <si>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</si>
  <si>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</si>
  <si>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</si>
  <si>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</si>
  <si>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</si>
  <si>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</si>
  <si>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</si>
  <si>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</si>
  <si>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</si>
  <si>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</si>
  <si>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</si>
  <si>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</si>
  <si>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</si>
  <si>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</si>
  <si>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</si>
  <si>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</si>
  <si>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</si>
  <si>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</si>
  <si>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</si>
  <si>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</si>
  <si>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</si>
  <si>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</si>
  <si>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</si>
  <si>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</si>
  <si>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</si>
  <si>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</si>
  <si>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</si>
  <si>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</si>
  <si>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</si>
  <si>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</si>
  <si>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</si>
  <si>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</si>
  <si>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>2.Химремонтстрой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</si>
  <si>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</si>
  <si>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</si>
  <si>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</si>
  <si>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</si>
  <si>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</si>
  <si>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</si>
  <si>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</si>
  <si>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</si>
  <si>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</si>
  <si>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</si>
  <si>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</si>
  <si>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</si>
  <si>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</si>
  <si>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</si>
  <si>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</si>
  <si>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</si>
  <si>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</si>
  <si>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</si>
  <si>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</si>
  <si>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</si>
  <si>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</si>
  <si>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</si>
  <si>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</si>
  <si>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2. Марциана Шипинг Лтд</t>
  </si>
  <si>
    <t>3. Емона Шипинг Лтд</t>
  </si>
  <si>
    <t>4.Други</t>
  </si>
  <si>
    <t xml:space="preserve">Вид на отчета: </t>
  </si>
  <si>
    <t>5.ВИК САНДВИК ИХБ ДИЗАЙН</t>
  </si>
  <si>
    <t xml:space="preserve">Е. Парични средства в края на периода  без блокирани пар.средства , </t>
  </si>
  <si>
    <t>На ред извънредни приходи в тази форма е печалбата от асоциирани дружества</t>
  </si>
  <si>
    <t>16.ИХБ Шипинг КО</t>
  </si>
  <si>
    <r>
      <t xml:space="preserve">Дата на съставяне: </t>
    </r>
    <r>
      <rPr>
        <sz val="10"/>
        <rFont val="Times New Roman"/>
        <family val="1"/>
      </rPr>
      <t>28.08.2008 г.</t>
    </r>
  </si>
  <si>
    <t>Дата на съставяне:28.08.2008 г.</t>
  </si>
  <si>
    <t>Забележка: в парични потоци от финансова  дейност са включени нетните  парични средства по продажбата на права на акционерите.Някои от перата за 2007 г. са рекласифицирани с оглед постигане на по-голяма съпоставимост</t>
  </si>
  <si>
    <t>3. Карвуна Лтд</t>
  </si>
  <si>
    <t xml:space="preserve"> към 30 септември  2008 г.</t>
  </si>
  <si>
    <t>Дата на съставяне: 28.11.2008 г.</t>
  </si>
  <si>
    <t xml:space="preserve">Дата на съставяне: 28.11. 2008 г.                                      </t>
  </si>
  <si>
    <t xml:space="preserve">Дата  на съставяне:28.11.2008г                                                                                                                          </t>
  </si>
  <si>
    <t>Инвестициите в дъщерни дружества в консолидирания отчет са елиминирани.</t>
  </si>
  <si>
    <t xml:space="preserve">Дата на съставяне:28.11.2008                    </t>
  </si>
  <si>
    <t>Дата на съставяне:28.11.2008 г.</t>
  </si>
  <si>
    <t>28.11.2008г.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</si>
</sst>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61" sqref="C6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853</v>
      </c>
      <c r="F3" s="217" t="s">
        <v>2</v>
      </c>
      <c r="G3" s="172"/>
      <c r="H3" s="461">
        <v>121631219</v>
      </c>
    </row>
    <row r="4" spans="1:8" ht="15">
      <c r="A4" s="581" t="s">
        <v>892</v>
      </c>
      <c r="B4" s="587"/>
      <c r="C4" s="587"/>
      <c r="D4" s="587"/>
      <c r="E4" s="504" t="s">
        <v>872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901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43184</v>
      </c>
      <c r="D11" s="151">
        <v>43185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33542</v>
      </c>
      <c r="D12" s="151">
        <v>33441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15715</v>
      </c>
      <c r="D13" s="151">
        <v>14011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14356</v>
      </c>
      <c r="D14" s="151">
        <v>14171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2048</v>
      </c>
      <c r="D15" s="151">
        <v>1613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640</v>
      </c>
      <c r="D16" s="151">
        <v>368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35689</v>
      </c>
      <c r="D17" s="151">
        <v>12166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178</v>
      </c>
      <c r="D18" s="151">
        <v>227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145352</v>
      </c>
      <c r="D19" s="155">
        <f>SUM(D11:D18)</f>
        <v>119182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35</v>
      </c>
      <c r="D20" s="151">
        <v>36</v>
      </c>
      <c r="E20" s="237" t="s">
        <v>56</v>
      </c>
      <c r="F20" s="242" t="s">
        <v>57</v>
      </c>
      <c r="G20" s="158">
        <v>42746</v>
      </c>
      <c r="H20" s="158">
        <v>42749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11133</v>
      </c>
      <c r="H21" s="156">
        <f>SUM(H22:H24)</f>
        <v>8520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5684</v>
      </c>
      <c r="H22" s="152">
        <v>3024</v>
      </c>
    </row>
    <row r="23" spans="1:13" ht="15">
      <c r="A23" s="235" t="s">
        <v>65</v>
      </c>
      <c r="B23" s="241" t="s">
        <v>66</v>
      </c>
      <c r="C23" s="151">
        <v>370</v>
      </c>
      <c r="D23" s="151">
        <v>454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230</v>
      </c>
      <c r="D24" s="151">
        <v>261</v>
      </c>
      <c r="E24" s="237" t="s">
        <v>71</v>
      </c>
      <c r="F24" s="242" t="s">
        <v>72</v>
      </c>
      <c r="G24" s="152">
        <v>5449</v>
      </c>
      <c r="H24" s="152">
        <v>5496</v>
      </c>
    </row>
    <row r="25" spans="1:18" ht="15">
      <c r="A25" s="235" t="s">
        <v>73</v>
      </c>
      <c r="B25" s="241" t="s">
        <v>74</v>
      </c>
      <c r="C25" s="151">
        <v>7</v>
      </c>
      <c r="D25" s="151">
        <v>8</v>
      </c>
      <c r="E25" s="253" t="s">
        <v>75</v>
      </c>
      <c r="F25" s="245" t="s">
        <v>76</v>
      </c>
      <c r="G25" s="154">
        <f>G19+G20+G21</f>
        <v>78382</v>
      </c>
      <c r="H25" s="154">
        <f>H19+H20+H21</f>
        <v>75772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845</v>
      </c>
      <c r="D26" s="151">
        <v>748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1452</v>
      </c>
      <c r="D27" s="155">
        <f>SUM(D23:D26)</f>
        <v>1471</v>
      </c>
      <c r="E27" s="253" t="s">
        <v>82</v>
      </c>
      <c r="F27" s="242" t="s">
        <v>83</v>
      </c>
      <c r="G27" s="154">
        <f>SUM(G28:G30)</f>
        <v>66237</v>
      </c>
      <c r="H27" s="154">
        <f>SUM(H28:H30)</f>
        <v>56624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70035</v>
      </c>
      <c r="H28" s="152">
        <v>60422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-3798</v>
      </c>
      <c r="H29" s="316">
        <v>-3798</v>
      </c>
      <c r="M29" s="157"/>
    </row>
    <row r="30" spans="1:8" ht="15">
      <c r="A30" s="235" t="s">
        <v>89</v>
      </c>
      <c r="B30" s="241" t="s">
        <v>90</v>
      </c>
      <c r="C30" s="151">
        <v>7840</v>
      </c>
      <c r="D30" s="151">
        <v>7840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12157</v>
      </c>
      <c r="H31" s="152">
        <v>12258</v>
      </c>
      <c r="M31" s="157"/>
    </row>
    <row r="32" spans="1:15" ht="15">
      <c r="A32" s="235" t="s">
        <v>97</v>
      </c>
      <c r="B32" s="250" t="s">
        <v>98</v>
      </c>
      <c r="C32" s="155">
        <f>C30+C31</f>
        <v>7840</v>
      </c>
      <c r="D32" s="155">
        <f>D30+D31</f>
        <v>7840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78394</v>
      </c>
      <c r="H33" s="154">
        <f>H27+H31+H32</f>
        <v>68882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842</v>
      </c>
      <c r="B34" s="244" t="s">
        <v>104</v>
      </c>
      <c r="C34" s="155">
        <f>SUM(C35:C38)</f>
        <v>13469</v>
      </c>
      <c r="D34" s="155">
        <f>SUM(D35:D38)</f>
        <v>11635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200532</v>
      </c>
      <c r="H36" s="154">
        <f>H25+H17+H33</f>
        <v>188410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13461</v>
      </c>
      <c r="D37" s="151">
        <v>11627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30245</v>
      </c>
      <c r="H39" s="158">
        <v>29155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9836</v>
      </c>
      <c r="H44" s="152">
        <v>7351</v>
      </c>
    </row>
    <row r="45" spans="1:15" ht="15">
      <c r="A45" s="235" t="s">
        <v>135</v>
      </c>
      <c r="B45" s="249" t="s">
        <v>136</v>
      </c>
      <c r="C45" s="155">
        <f>C34+C39+C44</f>
        <v>13469</v>
      </c>
      <c r="D45" s="155">
        <f>D34+D39+D44</f>
        <v>11635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9836</v>
      </c>
      <c r="H49" s="154">
        <f>SUM(H43:H48)</f>
        <v>7351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12715</v>
      </c>
      <c r="D50" s="151">
        <v>884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12715</v>
      </c>
      <c r="D51" s="155">
        <f>SUM(D47:D50)</f>
        <v>884</v>
      </c>
      <c r="E51" s="251" t="s">
        <v>156</v>
      </c>
      <c r="F51" s="245" t="s">
        <v>157</v>
      </c>
      <c r="G51" s="152">
        <v>600</v>
      </c>
      <c r="H51" s="152">
        <v>600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99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6049</v>
      </c>
      <c r="H53" s="152">
        <v>6046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315</v>
      </c>
      <c r="H54" s="152">
        <v>186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180863</v>
      </c>
      <c r="D55" s="155">
        <f>D19+D20+D21+D27+D32+D45+D51+D53+D54</f>
        <v>141048</v>
      </c>
      <c r="E55" s="237" t="s">
        <v>171</v>
      </c>
      <c r="F55" s="261" t="s">
        <v>172</v>
      </c>
      <c r="G55" s="154">
        <f>G49+G51+G52+G53+G54</f>
        <v>16865</v>
      </c>
      <c r="H55" s="154">
        <f>H49+H51+H52+H53+H54</f>
        <v>14282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42878</v>
      </c>
      <c r="D58" s="151">
        <v>30167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3447</v>
      </c>
      <c r="D59" s="151">
        <v>1947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6</v>
      </c>
      <c r="D60" s="151">
        <v>2</v>
      </c>
      <c r="E60" s="237" t="s">
        <v>184</v>
      </c>
      <c r="F60" s="242" t="s">
        <v>185</v>
      </c>
      <c r="G60" s="152">
        <v>2129</v>
      </c>
      <c r="H60" s="152">
        <v>4934</v>
      </c>
    </row>
    <row r="61" spans="1:18" ht="15">
      <c r="A61" s="235" t="s">
        <v>186</v>
      </c>
      <c r="B61" s="244" t="s">
        <v>187</v>
      </c>
      <c r="C61" s="151">
        <v>54949</v>
      </c>
      <c r="D61" s="151">
        <v>22649</v>
      </c>
      <c r="E61" s="243" t="s">
        <v>188</v>
      </c>
      <c r="F61" s="272" t="s">
        <v>189</v>
      </c>
      <c r="G61" s="154">
        <f>SUM(G62:G68)</f>
        <v>131490</v>
      </c>
      <c r="H61" s="154">
        <f>SUM(H62:H68)</f>
        <v>76423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122</v>
      </c>
      <c r="H62" s="152">
        <v>109</v>
      </c>
    </row>
    <row r="63" spans="1:13" ht="15">
      <c r="A63" s="235" t="s">
        <v>194</v>
      </c>
      <c r="B63" s="241" t="s">
        <v>195</v>
      </c>
      <c r="C63" s="151">
        <v>1338</v>
      </c>
      <c r="D63" s="151">
        <v>1338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102618</v>
      </c>
      <c r="D64" s="155">
        <f>SUM(D58:D63)</f>
        <v>56103</v>
      </c>
      <c r="E64" s="237" t="s">
        <v>199</v>
      </c>
      <c r="F64" s="242" t="s">
        <v>200</v>
      </c>
      <c r="G64" s="152">
        <v>15966</v>
      </c>
      <c r="H64" s="152">
        <v>17800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110556</v>
      </c>
      <c r="H65" s="152">
        <v>54328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2753</v>
      </c>
      <c r="H66" s="152">
        <v>2447</v>
      </c>
    </row>
    <row r="67" spans="1:8" ht="15">
      <c r="A67" s="235" t="s">
        <v>206</v>
      </c>
      <c r="B67" s="241" t="s">
        <v>207</v>
      </c>
      <c r="C67" s="151">
        <v>256</v>
      </c>
      <c r="D67" s="151">
        <v>326</v>
      </c>
      <c r="E67" s="237" t="s">
        <v>208</v>
      </c>
      <c r="F67" s="242" t="s">
        <v>209</v>
      </c>
      <c r="G67" s="152">
        <v>839</v>
      </c>
      <c r="H67" s="152">
        <v>626</v>
      </c>
    </row>
    <row r="68" spans="1:8" ht="15">
      <c r="A68" s="235" t="s">
        <v>210</v>
      </c>
      <c r="B68" s="241" t="s">
        <v>211</v>
      </c>
      <c r="C68" s="151">
        <v>6885</v>
      </c>
      <c r="D68" s="151">
        <v>11210</v>
      </c>
      <c r="E68" s="237" t="s">
        <v>212</v>
      </c>
      <c r="F68" s="242" t="s">
        <v>213</v>
      </c>
      <c r="G68" s="152">
        <v>1254</v>
      </c>
      <c r="H68" s="152">
        <v>1113</v>
      </c>
    </row>
    <row r="69" spans="1:8" ht="15">
      <c r="A69" s="235" t="s">
        <v>214</v>
      </c>
      <c r="B69" s="241" t="s">
        <v>215</v>
      </c>
      <c r="C69" s="151">
        <v>38860</v>
      </c>
      <c r="D69" s="151">
        <v>16043</v>
      </c>
      <c r="E69" s="251" t="s">
        <v>77</v>
      </c>
      <c r="F69" s="242" t="s">
        <v>216</v>
      </c>
      <c r="G69" s="152">
        <v>20816</v>
      </c>
      <c r="H69" s="152">
        <v>782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305</v>
      </c>
      <c r="H70" s="152">
        <v>363</v>
      </c>
    </row>
    <row r="71" spans="1:18" ht="15">
      <c r="A71" s="235" t="s">
        <v>221</v>
      </c>
      <c r="B71" s="241" t="s">
        <v>222</v>
      </c>
      <c r="C71" s="151">
        <v>29</v>
      </c>
      <c r="D71" s="151">
        <v>28</v>
      </c>
      <c r="E71" s="253" t="s">
        <v>45</v>
      </c>
      <c r="F71" s="273" t="s">
        <v>223</v>
      </c>
      <c r="G71" s="161">
        <f>G59+G60+G61+G69+G70</f>
        <v>154740</v>
      </c>
      <c r="H71" s="161">
        <f>H59+H60+H61+H69+H70</f>
        <v>82502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2935</v>
      </c>
      <c r="D72" s="151">
        <v>2632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1361</v>
      </c>
      <c r="D74" s="151">
        <v>359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50326</v>
      </c>
      <c r="D75" s="155">
        <f>SUM(D67:D74)</f>
        <v>30598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154740</v>
      </c>
      <c r="H79" s="162">
        <f>H71+H74+H75+H76</f>
        <v>82502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176</v>
      </c>
      <c r="D87" s="151">
        <v>93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35908</v>
      </c>
      <c r="D88" s="151">
        <v>53463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32051</v>
      </c>
      <c r="D89" s="151">
        <v>32700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68135</v>
      </c>
      <c r="D91" s="155">
        <f>SUM(D87:D90)</f>
        <v>86256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440</v>
      </c>
      <c r="D92" s="151">
        <v>344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221519</v>
      </c>
      <c r="D93" s="155">
        <f>D64+D75+D84+D91+D92</f>
        <v>173301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402382</v>
      </c>
      <c r="D94" s="164">
        <f>D93+D55</f>
        <v>314349</v>
      </c>
      <c r="E94" s="449" t="s">
        <v>269</v>
      </c>
      <c r="F94" s="289" t="s">
        <v>270</v>
      </c>
      <c r="G94" s="165">
        <f>G36+G39+G55+G79</f>
        <v>402382</v>
      </c>
      <c r="H94" s="165">
        <f>H36+H39+H55+H79</f>
        <v>314349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902</v>
      </c>
      <c r="B98" s="432"/>
      <c r="C98" s="585" t="s">
        <v>858</v>
      </c>
      <c r="D98" s="585"/>
      <c r="E98" s="585"/>
      <c r="F98" s="585" t="s">
        <v>868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1">
      <selection activeCell="E47" sqref="E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30 септември  2008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64105</v>
      </c>
      <c r="D9" s="46">
        <v>73691</v>
      </c>
      <c r="E9" s="298" t="s">
        <v>283</v>
      </c>
      <c r="F9" s="549" t="s">
        <v>284</v>
      </c>
      <c r="G9" s="550">
        <v>62015</v>
      </c>
      <c r="H9" s="550">
        <v>89578</v>
      </c>
    </row>
    <row r="10" spans="1:8" ht="12">
      <c r="A10" s="298" t="s">
        <v>285</v>
      </c>
      <c r="B10" s="299" t="s">
        <v>286</v>
      </c>
      <c r="C10" s="46">
        <v>28461</v>
      </c>
      <c r="D10" s="46">
        <v>23417</v>
      </c>
      <c r="E10" s="298" t="s">
        <v>287</v>
      </c>
      <c r="F10" s="549" t="s">
        <v>288</v>
      </c>
      <c r="G10" s="550">
        <v>30</v>
      </c>
      <c r="H10" s="550">
        <v>30</v>
      </c>
    </row>
    <row r="11" spans="1:8" ht="12">
      <c r="A11" s="298" t="s">
        <v>289</v>
      </c>
      <c r="B11" s="299" t="s">
        <v>290</v>
      </c>
      <c r="C11" s="46">
        <v>3977</v>
      </c>
      <c r="D11" s="46">
        <v>3328</v>
      </c>
      <c r="E11" s="300" t="s">
        <v>291</v>
      </c>
      <c r="F11" s="549" t="s">
        <v>292</v>
      </c>
      <c r="G11" s="550">
        <v>16861</v>
      </c>
      <c r="H11" s="550">
        <v>7838</v>
      </c>
    </row>
    <row r="12" spans="1:8" ht="12">
      <c r="A12" s="298" t="s">
        <v>293</v>
      </c>
      <c r="B12" s="299" t="s">
        <v>294</v>
      </c>
      <c r="C12" s="46">
        <v>21856</v>
      </c>
      <c r="D12" s="46">
        <v>18357</v>
      </c>
      <c r="E12" s="300" t="s">
        <v>77</v>
      </c>
      <c r="F12" s="549" t="s">
        <v>295</v>
      </c>
      <c r="G12" s="550">
        <v>3864</v>
      </c>
      <c r="H12" s="550">
        <v>16593</v>
      </c>
    </row>
    <row r="13" spans="1:18" ht="12">
      <c r="A13" s="298" t="s">
        <v>296</v>
      </c>
      <c r="B13" s="299" t="s">
        <v>297</v>
      </c>
      <c r="C13" s="46">
        <v>4989</v>
      </c>
      <c r="D13" s="46">
        <v>4712</v>
      </c>
      <c r="E13" s="301" t="s">
        <v>50</v>
      </c>
      <c r="F13" s="551" t="s">
        <v>298</v>
      </c>
      <c r="G13" s="548">
        <f>SUM(G9:G12)</f>
        <v>82770</v>
      </c>
      <c r="H13" s="548">
        <f>SUM(H9:H12)</f>
        <v>114039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370</v>
      </c>
      <c r="D14" s="46">
        <v>1797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-53892</v>
      </c>
      <c r="D15" s="47">
        <v>-26478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1899</v>
      </c>
      <c r="D16" s="47">
        <v>1832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71765</v>
      </c>
      <c r="D19" s="49">
        <f>SUM(D9:D15)+D16</f>
        <v>100656</v>
      </c>
      <c r="E19" s="304" t="s">
        <v>315</v>
      </c>
      <c r="F19" s="552" t="s">
        <v>316</v>
      </c>
      <c r="G19" s="550">
        <v>2350</v>
      </c>
      <c r="H19" s="550">
        <v>381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1956</v>
      </c>
      <c r="H20" s="550">
        <v>559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15</v>
      </c>
    </row>
    <row r="22" spans="1:8" ht="24">
      <c r="A22" s="304" t="s">
        <v>322</v>
      </c>
      <c r="B22" s="305" t="s">
        <v>323</v>
      </c>
      <c r="C22" s="46">
        <v>721</v>
      </c>
      <c r="D22" s="46">
        <v>852</v>
      </c>
      <c r="E22" s="304" t="s">
        <v>324</v>
      </c>
      <c r="F22" s="552" t="s">
        <v>325</v>
      </c>
      <c r="G22" s="550">
        <v>7752</v>
      </c>
      <c r="H22" s="550">
        <v>1683</v>
      </c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2" t="s">
        <v>329</v>
      </c>
      <c r="G23" s="550"/>
      <c r="H23" s="550">
        <v>0</v>
      </c>
    </row>
    <row r="24" spans="1:18" ht="12">
      <c r="A24" s="298" t="s">
        <v>330</v>
      </c>
      <c r="B24" s="305" t="s">
        <v>331</v>
      </c>
      <c r="C24" s="46">
        <v>8931</v>
      </c>
      <c r="D24" s="46">
        <v>1710</v>
      </c>
      <c r="E24" s="301" t="s">
        <v>102</v>
      </c>
      <c r="F24" s="554" t="s">
        <v>332</v>
      </c>
      <c r="G24" s="548">
        <f>SUM(G19:G23)</f>
        <v>12058</v>
      </c>
      <c r="H24" s="548">
        <f>SUM(H19:H23)</f>
        <v>2638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550</v>
      </c>
      <c r="D25" s="46">
        <v>306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10202</v>
      </c>
      <c r="D26" s="49">
        <f>SUM(D22:D25)</f>
        <v>2868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81967</v>
      </c>
      <c r="D28" s="50">
        <f>D26+D19</f>
        <v>103524</v>
      </c>
      <c r="E28" s="127" t="s">
        <v>337</v>
      </c>
      <c r="F28" s="554" t="s">
        <v>338</v>
      </c>
      <c r="G28" s="548">
        <f>G13+G15+G24</f>
        <v>94828</v>
      </c>
      <c r="H28" s="548">
        <f>H13+H15+H24</f>
        <v>116677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12861</v>
      </c>
      <c r="D30" s="50">
        <f>IF((H28-D28)&gt;0,H28-D28,0)</f>
        <v>13153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>
        <v>0</v>
      </c>
      <c r="D31" s="46">
        <v>0</v>
      </c>
      <c r="E31" s="296" t="s">
        <v>847</v>
      </c>
      <c r="F31" s="552" t="s">
        <v>344</v>
      </c>
      <c r="G31" s="550"/>
      <c r="H31" s="550">
        <v>0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1834</v>
      </c>
      <c r="H32" s="550">
        <v>580</v>
      </c>
    </row>
    <row r="33" spans="1:18" ht="12">
      <c r="A33" s="128" t="s">
        <v>349</v>
      </c>
      <c r="B33" s="306" t="s">
        <v>350</v>
      </c>
      <c r="C33" s="49">
        <f>C28+C31+C32</f>
        <v>81967</v>
      </c>
      <c r="D33" s="49">
        <f>D28+D31+D32</f>
        <v>103524</v>
      </c>
      <c r="E33" s="127" t="s">
        <v>351</v>
      </c>
      <c r="F33" s="554" t="s">
        <v>352</v>
      </c>
      <c r="G33" s="53">
        <f>G32+G31+G28</f>
        <v>96662</v>
      </c>
      <c r="H33" s="53">
        <f>H32+H31+H28</f>
        <v>117257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14695</v>
      </c>
      <c r="D34" s="50">
        <f>IF((H33-D33)&gt;0,H33-D33,0)</f>
        <v>13733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1100</v>
      </c>
      <c r="D35" s="49">
        <f>D36+D37+D38</f>
        <v>1277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1080</v>
      </c>
      <c r="D36" s="46">
        <v>1314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20</v>
      </c>
      <c r="D37" s="430">
        <v>-37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13595</v>
      </c>
      <c r="D39" s="460">
        <f>+IF((H33-D33-D35)&gt;0,H33-D33-D35,0)</f>
        <v>12456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1438</v>
      </c>
      <c r="D40" s="51">
        <v>2756</v>
      </c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12157</v>
      </c>
      <c r="D41" s="52">
        <f>IF(D39-D40&gt;0,D39-D40,0)</f>
        <v>9700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96662</v>
      </c>
      <c r="D42" s="53">
        <f>D33+D35+D39</f>
        <v>117257</v>
      </c>
      <c r="E42" s="128" t="s">
        <v>378</v>
      </c>
      <c r="F42" s="129" t="s">
        <v>379</v>
      </c>
      <c r="G42" s="53">
        <f>G39+G33</f>
        <v>96662</v>
      </c>
      <c r="H42" s="53">
        <f>H39+H33</f>
        <v>117257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851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24">
      <c r="A47" s="314" t="s">
        <v>895</v>
      </c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908</v>
      </c>
      <c r="C48" s="427" t="s">
        <v>380</v>
      </c>
      <c r="D48" s="588" t="s">
        <v>854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777</v>
      </c>
      <c r="D50" s="589" t="s">
        <v>855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">
      <selection activeCell="E40" sqref="E4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870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30 септември  2008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155869</v>
      </c>
      <c r="D10" s="54">
        <v>120485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-162620</v>
      </c>
      <c r="D11" s="54">
        <v>-114085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434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-24921</v>
      </c>
      <c r="D13" s="54">
        <v>-22207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6356</v>
      </c>
      <c r="D14" s="54">
        <v>661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-965</v>
      </c>
      <c r="D15" s="54">
        <v>-1120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2370</v>
      </c>
      <c r="D16" s="54">
        <v>354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-706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-265</v>
      </c>
      <c r="D18" s="54">
        <v>-302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481</v>
      </c>
      <c r="D19" s="54">
        <v>-850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-23695</v>
      </c>
      <c r="D20" s="55">
        <f>SUM(D10:D19)</f>
        <v>-17336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-8881</v>
      </c>
      <c r="D22" s="54">
        <v>-3777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46</v>
      </c>
      <c r="D23" s="54">
        <v>2462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-1518</v>
      </c>
      <c r="D24" s="54">
        <v>-293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1518</v>
      </c>
      <c r="D25" s="54">
        <v>6553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-7</v>
      </c>
      <c r="D27" s="54">
        <v>-8594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>
        <v>13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559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169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-8673</v>
      </c>
      <c r="D32" s="55">
        <f>SUM(D22:D31)</f>
        <v>-3077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5110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14802</v>
      </c>
      <c r="D36" s="54">
        <v>28635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-17749</v>
      </c>
      <c r="D37" s="54">
        <v>-20800</v>
      </c>
      <c r="E37" s="130"/>
      <c r="F37" s="130"/>
    </row>
    <row r="38" spans="1:6" ht="12">
      <c r="A38" s="332" t="s">
        <v>438</v>
      </c>
      <c r="B38" s="333" t="s">
        <v>439</v>
      </c>
      <c r="C38" s="54">
        <v>-77</v>
      </c>
      <c r="D38" s="54">
        <v>-691</v>
      </c>
      <c r="E38" s="130"/>
      <c r="F38" s="130"/>
    </row>
    <row r="39" spans="1:6" ht="12">
      <c r="A39" s="332" t="s">
        <v>440</v>
      </c>
      <c r="B39" s="333" t="s">
        <v>441</v>
      </c>
      <c r="C39" s="54">
        <v>-1597</v>
      </c>
      <c r="D39" s="54">
        <v>-740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-347</v>
      </c>
      <c r="D40" s="54">
        <v>-268</v>
      </c>
      <c r="E40" s="130"/>
      <c r="F40" s="130"/>
    </row>
    <row r="41" spans="1:8" ht="12">
      <c r="A41" s="332" t="s">
        <v>444</v>
      </c>
      <c r="B41" s="333" t="s">
        <v>445</v>
      </c>
      <c r="C41" s="54">
        <v>19864</v>
      </c>
      <c r="D41" s="54">
        <v>-134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14896</v>
      </c>
      <c r="D42" s="55">
        <f>SUM(D34:D41)</f>
        <v>11112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-17472</v>
      </c>
      <c r="D43" s="55">
        <f>D42+D32+D20</f>
        <v>-9301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53556</v>
      </c>
      <c r="D44" s="132">
        <v>12593</v>
      </c>
      <c r="E44" s="130"/>
      <c r="F44" s="130"/>
      <c r="G44" s="133"/>
      <c r="H44" s="133"/>
    </row>
    <row r="45" spans="1:8" ht="12">
      <c r="A45" s="330" t="s">
        <v>894</v>
      </c>
      <c r="B45" s="338" t="s">
        <v>452</v>
      </c>
      <c r="C45" s="55">
        <f>C44+C43</f>
        <v>36084</v>
      </c>
      <c r="D45" s="55">
        <f>D44+D43</f>
        <v>3292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>
        <v>36084</v>
      </c>
      <c r="D46" s="56">
        <v>3292</v>
      </c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>
        <v>32051</v>
      </c>
      <c r="D47" s="56">
        <v>5276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903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868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36">
      <c r="A53" s="318" t="s">
        <v>899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I32" sqref="I32:J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458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30 септември  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3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42749</v>
      </c>
      <c r="F11" s="58">
        <f>'справка №1-БАЛАНС'!H22</f>
        <v>3024</v>
      </c>
      <c r="G11" s="58">
        <f>'справка №1-БАЛАНС'!H23</f>
        <v>0</v>
      </c>
      <c r="H11" s="60">
        <v>5496</v>
      </c>
      <c r="I11" s="58">
        <f>'справка №1-БАЛАНС'!H28+'справка №1-БАЛАНС'!H31</f>
        <v>72680</v>
      </c>
      <c r="J11" s="58">
        <f>'справка №1-БАЛАНС'!H29+'справка №1-БАЛАНС'!H32</f>
        <v>-3798</v>
      </c>
      <c r="K11" s="60"/>
      <c r="L11" s="344">
        <f>SUM(C11:K11)</f>
        <v>188410</v>
      </c>
      <c r="M11" s="58">
        <f>'справка №1-БАЛАНС'!H39</f>
        <v>29155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42749</v>
      </c>
      <c r="F15" s="61">
        <f t="shared" si="2"/>
        <v>3024</v>
      </c>
      <c r="G15" s="61">
        <f t="shared" si="2"/>
        <v>0</v>
      </c>
      <c r="H15" s="61">
        <f t="shared" si="2"/>
        <v>5496</v>
      </c>
      <c r="I15" s="61">
        <f t="shared" si="2"/>
        <v>72680</v>
      </c>
      <c r="J15" s="61">
        <f t="shared" si="2"/>
        <v>-3798</v>
      </c>
      <c r="K15" s="61">
        <f t="shared" si="2"/>
        <v>0</v>
      </c>
      <c r="L15" s="344">
        <f t="shared" si="1"/>
        <v>188410</v>
      </c>
      <c r="M15" s="61">
        <f t="shared" si="2"/>
        <v>29155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12157</v>
      </c>
      <c r="J16" s="345">
        <f>+'справка №1-БАЛАНС'!G32</f>
        <v>0</v>
      </c>
      <c r="K16" s="60"/>
      <c r="L16" s="344">
        <f t="shared" si="1"/>
        <v>12157</v>
      </c>
      <c r="M16" s="60">
        <v>1438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2660</v>
      </c>
      <c r="G17" s="62">
        <f t="shared" si="3"/>
        <v>0</v>
      </c>
      <c r="H17" s="62">
        <f t="shared" si="3"/>
        <v>0</v>
      </c>
      <c r="I17" s="62">
        <f t="shared" si="3"/>
        <v>-2660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-352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491</v>
      </c>
      <c r="B18" s="18" t="s">
        <v>492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-352</v>
      </c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>
        <v>2660</v>
      </c>
      <c r="G19" s="60"/>
      <c r="H19" s="60">
        <v>0</v>
      </c>
      <c r="I19" s="60">
        <v>-2660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499</v>
      </c>
      <c r="B22" s="8" t="s">
        <v>500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>
        <v>0</v>
      </c>
      <c r="N22" s="11"/>
    </row>
    <row r="23" spans="1:14" ht="12">
      <c r="A23" s="12" t="s">
        <v>501</v>
      </c>
      <c r="B23" s="8" t="s">
        <v>502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499</v>
      </c>
      <c r="B25" s="8" t="s">
        <v>505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>
        <v>0</v>
      </c>
      <c r="D28" s="60">
        <v>0</v>
      </c>
      <c r="E28" s="60">
        <v>-3</v>
      </c>
      <c r="F28" s="60">
        <v>0</v>
      </c>
      <c r="G28" s="60"/>
      <c r="H28" s="60">
        <v>-47</v>
      </c>
      <c r="I28" s="60">
        <v>15</v>
      </c>
      <c r="J28" s="60">
        <v>0</v>
      </c>
      <c r="K28" s="60"/>
      <c r="L28" s="344">
        <f t="shared" si="1"/>
        <v>-35</v>
      </c>
      <c r="M28" s="60">
        <v>4</v>
      </c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42746</v>
      </c>
      <c r="F29" s="59">
        <f t="shared" si="6"/>
        <v>5684</v>
      </c>
      <c r="G29" s="59">
        <f t="shared" si="6"/>
        <v>0</v>
      </c>
      <c r="H29" s="59">
        <f t="shared" si="6"/>
        <v>5449</v>
      </c>
      <c r="I29" s="59">
        <f t="shared" si="6"/>
        <v>82192</v>
      </c>
      <c r="J29" s="59">
        <f t="shared" si="6"/>
        <v>-3798</v>
      </c>
      <c r="K29" s="59">
        <f t="shared" si="6"/>
        <v>0</v>
      </c>
      <c r="L29" s="344">
        <f t="shared" si="1"/>
        <v>200532</v>
      </c>
      <c r="M29" s="59">
        <f t="shared" si="6"/>
        <v>30245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42746</v>
      </c>
      <c r="F32" s="59">
        <f t="shared" si="7"/>
        <v>5684</v>
      </c>
      <c r="G32" s="59">
        <f t="shared" si="7"/>
        <v>0</v>
      </c>
      <c r="H32" s="59">
        <f t="shared" si="7"/>
        <v>5449</v>
      </c>
      <c r="I32" s="59">
        <f t="shared" si="7"/>
        <v>82192</v>
      </c>
      <c r="J32" s="59">
        <f t="shared" si="7"/>
        <v>-3798</v>
      </c>
      <c r="K32" s="59">
        <f t="shared" si="7"/>
        <v>0</v>
      </c>
      <c r="L32" s="344">
        <f t="shared" si="1"/>
        <v>200532</v>
      </c>
      <c r="M32" s="59">
        <f>M29+M30+M31</f>
        <v>30245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>
        <v>0</v>
      </c>
      <c r="J34" s="14"/>
      <c r="K34" s="14"/>
      <c r="L34" s="348"/>
      <c r="M34" s="348"/>
      <c r="N34" s="11"/>
    </row>
    <row r="35" spans="1:14" ht="14.25" customHeight="1">
      <c r="A35" s="593" t="s">
        <v>852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904</v>
      </c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2">
      <selection activeCell="E33" sqref="E3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30 септември  2008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520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521</v>
      </c>
    </row>
    <row r="5" spans="1:18" s="100" customFormat="1" ht="30.75" customHeight="1">
      <c r="A5" s="602" t="s">
        <v>461</v>
      </c>
      <c r="B5" s="603"/>
      <c r="C5" s="606" t="s">
        <v>7</v>
      </c>
      <c r="D5" s="357" t="s">
        <v>522</v>
      </c>
      <c r="E5" s="357"/>
      <c r="F5" s="357"/>
      <c r="G5" s="357"/>
      <c r="H5" s="357" t="s">
        <v>523</v>
      </c>
      <c r="I5" s="357"/>
      <c r="J5" s="599" t="s">
        <v>524</v>
      </c>
      <c r="K5" s="357" t="s">
        <v>525</v>
      </c>
      <c r="L5" s="357"/>
      <c r="M5" s="357"/>
      <c r="N5" s="357"/>
      <c r="O5" s="357" t="s">
        <v>523</v>
      </c>
      <c r="P5" s="357"/>
      <c r="Q5" s="599" t="s">
        <v>526</v>
      </c>
      <c r="R5" s="599" t="s">
        <v>527</v>
      </c>
    </row>
    <row r="6" spans="1:18" s="100" customFormat="1" ht="48">
      <c r="A6" s="604"/>
      <c r="B6" s="605"/>
      <c r="C6" s="607"/>
      <c r="D6" s="358" t="s">
        <v>528</v>
      </c>
      <c r="E6" s="358" t="s">
        <v>529</v>
      </c>
      <c r="F6" s="358" t="s">
        <v>530</v>
      </c>
      <c r="G6" s="358" t="s">
        <v>531</v>
      </c>
      <c r="H6" s="358" t="s">
        <v>532</v>
      </c>
      <c r="I6" s="358" t="s">
        <v>533</v>
      </c>
      <c r="J6" s="600"/>
      <c r="K6" s="358" t="s">
        <v>528</v>
      </c>
      <c r="L6" s="358" t="s">
        <v>534</v>
      </c>
      <c r="M6" s="358" t="s">
        <v>535</v>
      </c>
      <c r="N6" s="358" t="s">
        <v>536</v>
      </c>
      <c r="O6" s="358" t="s">
        <v>532</v>
      </c>
      <c r="P6" s="358" t="s">
        <v>533</v>
      </c>
      <c r="Q6" s="600"/>
      <c r="R6" s="600"/>
    </row>
    <row r="7" spans="1:18" s="100" customFormat="1" ht="12">
      <c r="A7" s="360" t="s">
        <v>537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538</v>
      </c>
      <c r="B8" s="363" t="s">
        <v>539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540</v>
      </c>
      <c r="B9" s="366" t="s">
        <v>541</v>
      </c>
      <c r="C9" s="367" t="s">
        <v>542</v>
      </c>
      <c r="D9" s="349">
        <v>43185</v>
      </c>
      <c r="E9" s="189"/>
      <c r="F9" s="189">
        <v>0</v>
      </c>
      <c r="G9" s="573">
        <f>D9+E9-F9</f>
        <v>43185</v>
      </c>
      <c r="H9" s="65"/>
      <c r="I9" s="65"/>
      <c r="J9" s="74">
        <f>G9+H9-I9</f>
        <v>43185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43185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543</v>
      </c>
      <c r="B10" s="366" t="s">
        <v>544</v>
      </c>
      <c r="C10" s="367" t="s">
        <v>545</v>
      </c>
      <c r="D10" s="189">
        <v>33454</v>
      </c>
      <c r="E10" s="189">
        <v>976</v>
      </c>
      <c r="F10" s="189">
        <v>75</v>
      </c>
      <c r="G10" s="573">
        <f>D10+E10-F10</f>
        <v>34355</v>
      </c>
      <c r="H10" s="65"/>
      <c r="I10" s="65"/>
      <c r="J10" s="74">
        <f aca="true" t="shared" si="2" ref="J10:J39">G10+H10-I10</f>
        <v>34355</v>
      </c>
      <c r="K10" s="65">
        <v>12</v>
      </c>
      <c r="L10" s="65">
        <v>803</v>
      </c>
      <c r="M10" s="65">
        <v>2</v>
      </c>
      <c r="N10" s="573">
        <f>K10+L10-M10</f>
        <v>813</v>
      </c>
      <c r="O10" s="65"/>
      <c r="P10" s="65"/>
      <c r="Q10" s="74">
        <f t="shared" si="0"/>
        <v>813</v>
      </c>
      <c r="R10" s="74">
        <f t="shared" si="1"/>
        <v>33542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546</v>
      </c>
      <c r="B11" s="366" t="s">
        <v>547</v>
      </c>
      <c r="C11" s="367" t="s">
        <v>548</v>
      </c>
      <c r="D11" s="189">
        <v>19806</v>
      </c>
      <c r="E11" s="189">
        <v>3871</v>
      </c>
      <c r="F11" s="189">
        <v>83</v>
      </c>
      <c r="G11" s="74">
        <f aca="true" t="shared" si="3" ref="G11:G39">D11+E11-F11</f>
        <v>23594</v>
      </c>
      <c r="H11" s="65"/>
      <c r="I11" s="65"/>
      <c r="J11" s="74">
        <f t="shared" si="2"/>
        <v>23594</v>
      </c>
      <c r="K11" s="65">
        <v>5796</v>
      </c>
      <c r="L11" s="65">
        <v>2124</v>
      </c>
      <c r="M11" s="65">
        <v>41</v>
      </c>
      <c r="N11" s="573">
        <f aca="true" t="shared" si="4" ref="N11:N17">K11+L11-M11</f>
        <v>7879</v>
      </c>
      <c r="O11" s="65"/>
      <c r="P11" s="65"/>
      <c r="Q11" s="74">
        <f t="shared" si="0"/>
        <v>7879</v>
      </c>
      <c r="R11" s="74">
        <f t="shared" si="1"/>
        <v>15715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549</v>
      </c>
      <c r="B12" s="366" t="s">
        <v>550</v>
      </c>
      <c r="C12" s="367" t="s">
        <v>551</v>
      </c>
      <c r="D12" s="189">
        <v>15031</v>
      </c>
      <c r="E12" s="189">
        <v>581</v>
      </c>
      <c r="F12" s="189">
        <v>0</v>
      </c>
      <c r="G12" s="74">
        <f t="shared" si="3"/>
        <v>15612</v>
      </c>
      <c r="H12" s="65"/>
      <c r="I12" s="65"/>
      <c r="J12" s="74">
        <f t="shared" si="2"/>
        <v>15612</v>
      </c>
      <c r="K12" s="65">
        <v>770</v>
      </c>
      <c r="L12" s="65">
        <v>486</v>
      </c>
      <c r="M12" s="65">
        <v>0</v>
      </c>
      <c r="N12" s="573">
        <f t="shared" si="4"/>
        <v>1256</v>
      </c>
      <c r="O12" s="65"/>
      <c r="P12" s="65"/>
      <c r="Q12" s="74">
        <f t="shared" si="0"/>
        <v>1256</v>
      </c>
      <c r="R12" s="74">
        <f t="shared" si="1"/>
        <v>14356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552</v>
      </c>
      <c r="B13" s="366" t="s">
        <v>553</v>
      </c>
      <c r="C13" s="367" t="s">
        <v>554</v>
      </c>
      <c r="D13" s="189">
        <v>2693</v>
      </c>
      <c r="E13" s="189">
        <v>721</v>
      </c>
      <c r="F13" s="189">
        <v>37</v>
      </c>
      <c r="G13" s="74">
        <f t="shared" si="3"/>
        <v>3377</v>
      </c>
      <c r="H13" s="65"/>
      <c r="I13" s="65"/>
      <c r="J13" s="74">
        <f t="shared" si="2"/>
        <v>3377</v>
      </c>
      <c r="K13" s="65">
        <v>1080</v>
      </c>
      <c r="L13" s="65">
        <v>278</v>
      </c>
      <c r="M13" s="65">
        <v>29</v>
      </c>
      <c r="N13" s="573">
        <f t="shared" si="4"/>
        <v>1329</v>
      </c>
      <c r="O13" s="65"/>
      <c r="P13" s="65"/>
      <c r="Q13" s="74">
        <f t="shared" si="0"/>
        <v>1329</v>
      </c>
      <c r="R13" s="74">
        <f t="shared" si="1"/>
        <v>2048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555</v>
      </c>
      <c r="B14" s="366" t="s">
        <v>556</v>
      </c>
      <c r="C14" s="367" t="s">
        <v>557</v>
      </c>
      <c r="D14" s="189">
        <v>905</v>
      </c>
      <c r="E14" s="189">
        <v>353</v>
      </c>
      <c r="F14" s="189">
        <v>4</v>
      </c>
      <c r="G14" s="74">
        <f t="shared" si="3"/>
        <v>1254</v>
      </c>
      <c r="H14" s="65"/>
      <c r="I14" s="65"/>
      <c r="J14" s="74">
        <f t="shared" si="2"/>
        <v>1254</v>
      </c>
      <c r="K14" s="65">
        <v>537</v>
      </c>
      <c r="L14" s="65">
        <v>80</v>
      </c>
      <c r="M14" s="65">
        <v>2</v>
      </c>
      <c r="N14" s="573">
        <f t="shared" si="4"/>
        <v>615</v>
      </c>
      <c r="O14" s="65"/>
      <c r="P14" s="65"/>
      <c r="Q14" s="74">
        <f t="shared" si="0"/>
        <v>615</v>
      </c>
      <c r="R14" s="74">
        <f t="shared" si="1"/>
        <v>639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>
        <v>12166</v>
      </c>
      <c r="E15" s="457">
        <v>27664</v>
      </c>
      <c r="F15" s="457">
        <v>4141</v>
      </c>
      <c r="G15" s="74">
        <f t="shared" si="3"/>
        <v>35689</v>
      </c>
      <c r="H15" s="458"/>
      <c r="I15" s="458"/>
      <c r="J15" s="74">
        <f t="shared" si="2"/>
        <v>35689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35689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558</v>
      </c>
      <c r="B16" s="193" t="s">
        <v>559</v>
      </c>
      <c r="C16" s="367" t="s">
        <v>560</v>
      </c>
      <c r="D16" s="189">
        <v>455</v>
      </c>
      <c r="E16" s="189">
        <v>77</v>
      </c>
      <c r="F16" s="189">
        <v>0</v>
      </c>
      <c r="G16" s="74">
        <f t="shared" si="3"/>
        <v>532</v>
      </c>
      <c r="H16" s="65"/>
      <c r="I16" s="65"/>
      <c r="J16" s="74">
        <f t="shared" si="2"/>
        <v>532</v>
      </c>
      <c r="K16" s="65">
        <v>319</v>
      </c>
      <c r="L16" s="65">
        <v>35</v>
      </c>
      <c r="M16" s="65">
        <v>0</v>
      </c>
      <c r="N16" s="573">
        <f t="shared" si="4"/>
        <v>354</v>
      </c>
      <c r="O16" s="65"/>
      <c r="P16" s="65"/>
      <c r="Q16" s="74">
        <f aca="true" t="shared" si="5" ref="Q16:Q25">N16+O16-P16</f>
        <v>354</v>
      </c>
      <c r="R16" s="74">
        <f t="shared" si="1"/>
        <v>178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561</v>
      </c>
      <c r="C17" s="369" t="s">
        <v>562</v>
      </c>
      <c r="D17" s="194">
        <f>SUM(D9:D16)</f>
        <v>127695</v>
      </c>
      <c r="E17" s="194">
        <f>SUM(E9:E16)</f>
        <v>34243</v>
      </c>
      <c r="F17" s="194">
        <f>SUM(F9:F16)</f>
        <v>4340</v>
      </c>
      <c r="G17" s="74">
        <f t="shared" si="3"/>
        <v>157598</v>
      </c>
      <c r="H17" s="75">
        <f>SUM(H9:H16)</f>
        <v>0</v>
      </c>
      <c r="I17" s="75">
        <f>SUM(I9:I16)</f>
        <v>0</v>
      </c>
      <c r="J17" s="74">
        <f t="shared" si="2"/>
        <v>157598</v>
      </c>
      <c r="K17" s="75">
        <f>SUM(K9:K16)</f>
        <v>8514</v>
      </c>
      <c r="L17" s="75">
        <f>SUM(L9:L16)</f>
        <v>3806</v>
      </c>
      <c r="M17" s="75">
        <f>SUM(M9:M16)</f>
        <v>74</v>
      </c>
      <c r="N17" s="573">
        <f t="shared" si="4"/>
        <v>12246</v>
      </c>
      <c r="O17" s="75">
        <f>SUM(O9:O16)</f>
        <v>0</v>
      </c>
      <c r="P17" s="75">
        <f>SUM(P9:P16)</f>
        <v>0</v>
      </c>
      <c r="Q17" s="74">
        <f t="shared" si="5"/>
        <v>12246</v>
      </c>
      <c r="R17" s="74">
        <f t="shared" si="1"/>
        <v>145352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563</v>
      </c>
      <c r="B18" s="371" t="s">
        <v>564</v>
      </c>
      <c r="C18" s="369" t="s">
        <v>565</v>
      </c>
      <c r="D18" s="187">
        <v>36</v>
      </c>
      <c r="E18" s="187">
        <v>0</v>
      </c>
      <c r="F18" s="187">
        <v>0</v>
      </c>
      <c r="G18" s="74">
        <f t="shared" si="3"/>
        <v>36</v>
      </c>
      <c r="H18" s="63">
        <v>0</v>
      </c>
      <c r="I18" s="63">
        <v>0</v>
      </c>
      <c r="J18" s="74">
        <f t="shared" si="2"/>
        <v>36</v>
      </c>
      <c r="K18" s="63">
        <v>0</v>
      </c>
      <c r="L18" s="63">
        <v>1</v>
      </c>
      <c r="M18" s="63">
        <v>0</v>
      </c>
      <c r="N18" s="74">
        <f aca="true" t="shared" si="6" ref="N18:N39">K18+L18-M18</f>
        <v>1</v>
      </c>
      <c r="O18" s="63"/>
      <c r="P18" s="63">
        <v>0</v>
      </c>
      <c r="Q18" s="74">
        <f t="shared" si="5"/>
        <v>1</v>
      </c>
      <c r="R18" s="74">
        <f aca="true" t="shared" si="7" ref="R18:R25">J18-Q18</f>
        <v>35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566</v>
      </c>
      <c r="B19" s="371" t="s">
        <v>567</v>
      </c>
      <c r="C19" s="369" t="s">
        <v>568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569</v>
      </c>
      <c r="B20" s="363" t="s">
        <v>570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540</v>
      </c>
      <c r="B21" s="366" t="s">
        <v>571</v>
      </c>
      <c r="C21" s="367" t="s">
        <v>572</v>
      </c>
      <c r="D21" s="189">
        <v>556</v>
      </c>
      <c r="E21" s="189">
        <v>0</v>
      </c>
      <c r="F21" s="189">
        <v>0</v>
      </c>
      <c r="G21" s="74">
        <f t="shared" si="3"/>
        <v>556</v>
      </c>
      <c r="H21" s="65"/>
      <c r="I21" s="65"/>
      <c r="J21" s="74">
        <f t="shared" si="2"/>
        <v>556</v>
      </c>
      <c r="K21" s="65">
        <v>102</v>
      </c>
      <c r="L21" s="65">
        <v>84</v>
      </c>
      <c r="M21" s="65">
        <v>0</v>
      </c>
      <c r="N21" s="74">
        <f t="shared" si="6"/>
        <v>186</v>
      </c>
      <c r="O21" s="65"/>
      <c r="P21" s="65"/>
      <c r="Q21" s="74">
        <f t="shared" si="5"/>
        <v>186</v>
      </c>
      <c r="R21" s="74">
        <f t="shared" si="7"/>
        <v>370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543</v>
      </c>
      <c r="B22" s="366" t="s">
        <v>573</v>
      </c>
      <c r="C22" s="367" t="s">
        <v>574</v>
      </c>
      <c r="D22" s="189">
        <v>549</v>
      </c>
      <c r="E22" s="189">
        <v>32</v>
      </c>
      <c r="F22" s="189"/>
      <c r="G22" s="74">
        <f t="shared" si="3"/>
        <v>581</v>
      </c>
      <c r="H22" s="65"/>
      <c r="I22" s="65"/>
      <c r="J22" s="74">
        <f t="shared" si="2"/>
        <v>581</v>
      </c>
      <c r="K22" s="65">
        <v>289</v>
      </c>
      <c r="L22" s="65">
        <v>60</v>
      </c>
      <c r="M22" s="65"/>
      <c r="N22" s="74">
        <f t="shared" si="6"/>
        <v>349</v>
      </c>
      <c r="O22" s="65"/>
      <c r="P22" s="65"/>
      <c r="Q22" s="74">
        <f t="shared" si="5"/>
        <v>349</v>
      </c>
      <c r="R22" s="74">
        <f t="shared" si="7"/>
        <v>232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546</v>
      </c>
      <c r="B23" s="374" t="s">
        <v>575</v>
      </c>
      <c r="C23" s="367" t="s">
        <v>576</v>
      </c>
      <c r="D23" s="189">
        <v>132</v>
      </c>
      <c r="E23" s="189"/>
      <c r="F23" s="189"/>
      <c r="G23" s="74">
        <f t="shared" si="3"/>
        <v>132</v>
      </c>
      <c r="H23" s="65"/>
      <c r="I23" s="65"/>
      <c r="J23" s="74">
        <f t="shared" si="2"/>
        <v>132</v>
      </c>
      <c r="K23" s="65">
        <v>124</v>
      </c>
      <c r="L23" s="65">
        <v>3</v>
      </c>
      <c r="M23" s="65"/>
      <c r="N23" s="74">
        <f t="shared" si="6"/>
        <v>127</v>
      </c>
      <c r="O23" s="65"/>
      <c r="P23" s="65"/>
      <c r="Q23" s="74">
        <f t="shared" si="5"/>
        <v>127</v>
      </c>
      <c r="R23" s="74">
        <f t="shared" si="7"/>
        <v>5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549</v>
      </c>
      <c r="B24" s="375" t="s">
        <v>559</v>
      </c>
      <c r="C24" s="367" t="s">
        <v>577</v>
      </c>
      <c r="D24" s="189">
        <v>875</v>
      </c>
      <c r="E24" s="189">
        <v>120</v>
      </c>
      <c r="F24" s="189"/>
      <c r="G24" s="74">
        <f t="shared" si="3"/>
        <v>995</v>
      </c>
      <c r="H24" s="65"/>
      <c r="I24" s="65"/>
      <c r="J24" s="74">
        <f t="shared" si="2"/>
        <v>995</v>
      </c>
      <c r="K24" s="65">
        <v>127</v>
      </c>
      <c r="L24" s="65">
        <v>23</v>
      </c>
      <c r="M24" s="65"/>
      <c r="N24" s="74">
        <f t="shared" si="6"/>
        <v>150</v>
      </c>
      <c r="O24" s="65"/>
      <c r="P24" s="65"/>
      <c r="Q24" s="74">
        <f t="shared" si="5"/>
        <v>150</v>
      </c>
      <c r="R24" s="74">
        <f t="shared" si="7"/>
        <v>845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831</v>
      </c>
      <c r="C25" s="376" t="s">
        <v>579</v>
      </c>
      <c r="D25" s="190">
        <f>SUM(D21:D24)</f>
        <v>2112</v>
      </c>
      <c r="E25" s="190">
        <f aca="true" t="shared" si="8" ref="E25:P25">SUM(E21:E24)</f>
        <v>152</v>
      </c>
      <c r="F25" s="190">
        <f t="shared" si="8"/>
        <v>0</v>
      </c>
      <c r="G25" s="67">
        <f t="shared" si="3"/>
        <v>2264</v>
      </c>
      <c r="H25" s="66">
        <f t="shared" si="8"/>
        <v>0</v>
      </c>
      <c r="I25" s="66">
        <f t="shared" si="8"/>
        <v>0</v>
      </c>
      <c r="J25" s="67">
        <f t="shared" si="2"/>
        <v>2264</v>
      </c>
      <c r="K25" s="66">
        <f t="shared" si="8"/>
        <v>642</v>
      </c>
      <c r="L25" s="66">
        <f t="shared" si="8"/>
        <v>170</v>
      </c>
      <c r="M25" s="66">
        <f t="shared" si="8"/>
        <v>0</v>
      </c>
      <c r="N25" s="67">
        <f t="shared" si="6"/>
        <v>812</v>
      </c>
      <c r="O25" s="66">
        <f t="shared" si="8"/>
        <v>0</v>
      </c>
      <c r="P25" s="66">
        <f t="shared" si="8"/>
        <v>0</v>
      </c>
      <c r="Q25" s="67">
        <f t="shared" si="5"/>
        <v>812</v>
      </c>
      <c r="R25" s="67">
        <f t="shared" si="7"/>
        <v>1452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580</v>
      </c>
      <c r="B26" s="377" t="s">
        <v>581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540</v>
      </c>
      <c r="B27" s="379" t="s">
        <v>845</v>
      </c>
      <c r="C27" s="380" t="s">
        <v>582</v>
      </c>
      <c r="D27" s="192">
        <f>SUM(D28:D31)</f>
        <v>11635</v>
      </c>
      <c r="E27" s="192">
        <f aca="true" t="shared" si="9" ref="E27:P27">SUM(E28:E31)</f>
        <v>1834</v>
      </c>
      <c r="F27" s="192">
        <f t="shared" si="9"/>
        <v>0</v>
      </c>
      <c r="G27" s="71">
        <f t="shared" si="3"/>
        <v>13469</v>
      </c>
      <c r="H27" s="70">
        <f t="shared" si="9"/>
        <v>0</v>
      </c>
      <c r="I27" s="70">
        <f t="shared" si="9"/>
        <v>0</v>
      </c>
      <c r="J27" s="71">
        <f t="shared" si="2"/>
        <v>13469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13469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583</v>
      </c>
      <c r="D28" s="189">
        <v>0</v>
      </c>
      <c r="E28" s="189">
        <v>0</v>
      </c>
      <c r="F28" s="189">
        <v>0</v>
      </c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584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585</v>
      </c>
      <c r="D30" s="189">
        <v>11627</v>
      </c>
      <c r="E30" s="189">
        <v>1834</v>
      </c>
      <c r="F30" s="189">
        <v>0</v>
      </c>
      <c r="G30" s="74">
        <f t="shared" si="3"/>
        <v>13461</v>
      </c>
      <c r="H30" s="72"/>
      <c r="I30" s="72"/>
      <c r="J30" s="74">
        <f t="shared" si="2"/>
        <v>13461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13461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586</v>
      </c>
      <c r="D31" s="189">
        <v>8</v>
      </c>
      <c r="E31" s="189"/>
      <c r="F31" s="189">
        <v>0</v>
      </c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543</v>
      </c>
      <c r="B32" s="379" t="s">
        <v>587</v>
      </c>
      <c r="C32" s="367" t="s">
        <v>588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589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590</v>
      </c>
      <c r="C34" s="367" t="s">
        <v>591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592</v>
      </c>
      <c r="C35" s="367" t="s">
        <v>593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594</v>
      </c>
      <c r="C36" s="367" t="s">
        <v>595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546</v>
      </c>
      <c r="B37" s="381" t="s">
        <v>559</v>
      </c>
      <c r="C37" s="367" t="s">
        <v>596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598</v>
      </c>
      <c r="D38" s="194">
        <f>D27+D32+D37</f>
        <v>11635</v>
      </c>
      <c r="E38" s="194">
        <f aca="true" t="shared" si="13" ref="E38:P38">E27+E32+E37</f>
        <v>1834</v>
      </c>
      <c r="F38" s="194">
        <f t="shared" si="13"/>
        <v>0</v>
      </c>
      <c r="G38" s="74">
        <f t="shared" si="3"/>
        <v>13469</v>
      </c>
      <c r="H38" s="75">
        <f t="shared" si="13"/>
        <v>0</v>
      </c>
      <c r="I38" s="75">
        <f t="shared" si="13"/>
        <v>0</v>
      </c>
      <c r="J38" s="74">
        <f t="shared" si="2"/>
        <v>13469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13469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599</v>
      </c>
      <c r="B39" s="370" t="s">
        <v>600</v>
      </c>
      <c r="C39" s="369" t="s">
        <v>601</v>
      </c>
      <c r="D39" s="189">
        <v>7840</v>
      </c>
      <c r="E39" s="189">
        <v>0</v>
      </c>
      <c r="F39" s="189"/>
      <c r="G39" s="74">
        <f t="shared" si="3"/>
        <v>7840</v>
      </c>
      <c r="H39" s="72"/>
      <c r="I39" s="72"/>
      <c r="J39" s="74">
        <f t="shared" si="2"/>
        <v>7840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7840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602</v>
      </c>
      <c r="C40" s="359" t="s">
        <v>603</v>
      </c>
      <c r="D40" s="438">
        <f>D17+D18+D19+D25+D38+D39</f>
        <v>149318</v>
      </c>
      <c r="E40" s="438">
        <f>E17+E18+E19+E25+E38+E39</f>
        <v>36229</v>
      </c>
      <c r="F40" s="438">
        <f aca="true" t="shared" si="14" ref="F40:R40">F17+F18+F19+F25+F38+F39</f>
        <v>4340</v>
      </c>
      <c r="G40" s="438">
        <f t="shared" si="14"/>
        <v>181207</v>
      </c>
      <c r="H40" s="438">
        <f t="shared" si="14"/>
        <v>0</v>
      </c>
      <c r="I40" s="438">
        <f t="shared" si="14"/>
        <v>0</v>
      </c>
      <c r="J40" s="438">
        <f t="shared" si="14"/>
        <v>181207</v>
      </c>
      <c r="K40" s="438">
        <f t="shared" si="14"/>
        <v>9156</v>
      </c>
      <c r="L40" s="438">
        <f t="shared" si="14"/>
        <v>3977</v>
      </c>
      <c r="M40" s="438">
        <f t="shared" si="14"/>
        <v>74</v>
      </c>
      <c r="N40" s="438">
        <f t="shared" si="14"/>
        <v>13059</v>
      </c>
      <c r="O40" s="438">
        <f t="shared" si="14"/>
        <v>0</v>
      </c>
      <c r="P40" s="438">
        <f t="shared" si="14"/>
        <v>0</v>
      </c>
      <c r="Q40" s="438">
        <f t="shared" si="14"/>
        <v>13059</v>
      </c>
      <c r="R40" s="438">
        <f t="shared" si="14"/>
        <v>168148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905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906</v>
      </c>
      <c r="C44" s="354"/>
      <c r="D44" s="355"/>
      <c r="E44" s="355"/>
      <c r="F44" s="355"/>
      <c r="G44" s="351"/>
      <c r="H44" s="356" t="s">
        <v>856</v>
      </c>
      <c r="I44" s="356"/>
      <c r="J44" s="356"/>
      <c r="K44" s="608"/>
      <c r="L44" s="608"/>
      <c r="M44" s="608"/>
      <c r="N44" s="608"/>
      <c r="O44" s="597" t="s">
        <v>857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8">
      <selection activeCell="AC94" sqref="A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30 септември  2008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461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/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12715</v>
      </c>
      <c r="D16" s="119">
        <f>+D17+D18</f>
        <v>0</v>
      </c>
      <c r="E16" s="120">
        <f t="shared" si="0"/>
        <v>12715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12715</v>
      </c>
      <c r="D18" s="108"/>
      <c r="E18" s="120">
        <f t="shared" si="0"/>
        <v>12715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12715</v>
      </c>
      <c r="D19" s="104">
        <f>D11+D15+D16</f>
        <v>0</v>
      </c>
      <c r="E19" s="118">
        <f>E11+E15+E16</f>
        <v>12715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256</v>
      </c>
      <c r="D24" s="119">
        <f>SUM(D25:D27)</f>
        <v>256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256</v>
      </c>
      <c r="D26" s="108">
        <v>256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6885</v>
      </c>
      <c r="D28" s="108">
        <f>C28</f>
        <v>6885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38860</v>
      </c>
      <c r="D29" s="108">
        <f>C29</f>
        <v>38860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/>
      <c r="D30" s="108"/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29</v>
      </c>
      <c r="D31" s="108">
        <f>C31</f>
        <v>29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/>
      <c r="D32" s="108"/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2935</v>
      </c>
      <c r="D33" s="105">
        <f>SUM(D34:D37)</f>
        <v>2935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237</v>
      </c>
      <c r="D34" s="108">
        <f>C34</f>
        <v>237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2697</v>
      </c>
      <c r="D35" s="108">
        <f>C35</f>
        <v>2697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/>
      <c r="D36" s="108"/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1361</v>
      </c>
      <c r="D38" s="105">
        <f>SUM(D39:D42)</f>
        <v>1361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/>
      <c r="D39" s="108"/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/>
      <c r="D40" s="108"/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/>
      <c r="D41" s="108"/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1361</v>
      </c>
      <c r="D42" s="108">
        <f>C42</f>
        <v>1361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50326</v>
      </c>
      <c r="D43" s="104">
        <f>D24+D28+D29+D31+D30+D32+D33+D38</f>
        <v>50326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63041</v>
      </c>
      <c r="D44" s="103">
        <f>D43+D21+D19+D9</f>
        <v>50326</v>
      </c>
      <c r="E44" s="118">
        <f>E43+E21+E19+E9</f>
        <v>12715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461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/>
      <c r="D53" s="108"/>
      <c r="E53" s="119">
        <f>C53-D53</f>
        <v>0</v>
      </c>
      <c r="F53" s="108"/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9587</v>
      </c>
      <c r="D56" s="103">
        <f>D57+D59</f>
        <v>0</v>
      </c>
      <c r="E56" s="119">
        <f t="shared" si="1"/>
        <v>9587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9587</v>
      </c>
      <c r="D57" s="108"/>
      <c r="E57" s="119">
        <f t="shared" si="1"/>
        <v>9587</v>
      </c>
      <c r="F57" s="108"/>
    </row>
    <row r="58" spans="1:6" ht="12">
      <c r="A58" s="406" t="s">
        <v>694</v>
      </c>
      <c r="B58" s="397" t="s">
        <v>695</v>
      </c>
      <c r="C58" s="109"/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0</v>
      </c>
      <c r="D59" s="108"/>
      <c r="E59" s="119">
        <f t="shared" si="1"/>
        <v>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700</v>
      </c>
      <c r="C62" s="108"/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629</v>
      </c>
      <c r="D64" s="108"/>
      <c r="E64" s="119">
        <f t="shared" si="1"/>
        <v>629</v>
      </c>
      <c r="F64" s="110"/>
    </row>
    <row r="65" spans="1:6" ht="12">
      <c r="A65" s="396" t="s">
        <v>705</v>
      </c>
      <c r="B65" s="397" t="s">
        <v>706</v>
      </c>
      <c r="C65" s="109">
        <v>249</v>
      </c>
      <c r="D65" s="109"/>
      <c r="E65" s="119">
        <f t="shared" si="1"/>
        <v>249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10216</v>
      </c>
      <c r="D66" s="103">
        <f>D52+D56+D61+D62+D63+D64</f>
        <v>0</v>
      </c>
      <c r="E66" s="119">
        <f t="shared" si="1"/>
        <v>10216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6049</v>
      </c>
      <c r="D68" s="108"/>
      <c r="E68" s="119">
        <f t="shared" si="1"/>
        <v>6049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122</v>
      </c>
      <c r="D71" s="105">
        <f>SUM(D72:D74)</f>
        <v>122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122</v>
      </c>
      <c r="D72" s="108">
        <v>122</v>
      </c>
      <c r="E72" s="119">
        <f t="shared" si="1"/>
        <v>0</v>
      </c>
      <c r="F72" s="110"/>
    </row>
    <row r="73" spans="1:6" ht="12">
      <c r="A73" s="396" t="s">
        <v>716</v>
      </c>
      <c r="B73" s="397" t="s">
        <v>717</v>
      </c>
      <c r="C73" s="108"/>
      <c r="D73" s="108"/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690</v>
      </c>
      <c r="B75" s="397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/>
      <c r="D77" s="109"/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/>
      <c r="D79" s="109"/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2129</v>
      </c>
      <c r="D80" s="103">
        <f>SUM(D81:D84)</f>
        <v>2129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/>
      <c r="D81" s="108"/>
      <c r="E81" s="119">
        <f t="shared" si="1"/>
        <v>0</v>
      </c>
      <c r="F81" s="108"/>
    </row>
    <row r="82" spans="1:6" ht="12">
      <c r="A82" s="396" t="s">
        <v>732</v>
      </c>
      <c r="B82" s="397" t="s">
        <v>733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2129</v>
      </c>
      <c r="D83" s="108">
        <f>C83</f>
        <v>2129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738</v>
      </c>
      <c r="B85" s="397" t="s">
        <v>739</v>
      </c>
      <c r="C85" s="104">
        <f>SUM(C86:C90)+C94</f>
        <v>131358</v>
      </c>
      <c r="D85" s="104">
        <f>SUM(D86:D90)+D94</f>
        <v>131358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/>
      <c r="D86" s="108"/>
      <c r="E86" s="119">
        <f t="shared" si="1"/>
        <v>0</v>
      </c>
      <c r="F86" s="108"/>
    </row>
    <row r="87" spans="1:6" ht="12">
      <c r="A87" s="396" t="s">
        <v>742</v>
      </c>
      <c r="B87" s="397" t="s">
        <v>743</v>
      </c>
      <c r="C87" s="108">
        <v>15966</v>
      </c>
      <c r="D87" s="108">
        <f>C87</f>
        <v>15966</v>
      </c>
      <c r="E87" s="119">
        <f t="shared" si="1"/>
        <v>0</v>
      </c>
      <c r="F87" s="108"/>
    </row>
    <row r="88" spans="1:6" ht="12">
      <c r="A88" s="396" t="s">
        <v>744</v>
      </c>
      <c r="B88" s="397" t="s">
        <v>745</v>
      </c>
      <c r="C88" s="108">
        <v>110556</v>
      </c>
      <c r="D88" s="108">
        <f>C88</f>
        <v>110556</v>
      </c>
      <c r="E88" s="119">
        <f t="shared" si="1"/>
        <v>0</v>
      </c>
      <c r="F88" s="108"/>
    </row>
    <row r="89" spans="1:6" ht="12">
      <c r="A89" s="396" t="s">
        <v>746</v>
      </c>
      <c r="B89" s="397" t="s">
        <v>747</v>
      </c>
      <c r="C89" s="108">
        <v>2743</v>
      </c>
      <c r="D89" s="108">
        <f>C89</f>
        <v>2743</v>
      </c>
      <c r="E89" s="119">
        <f t="shared" si="1"/>
        <v>0</v>
      </c>
      <c r="F89" s="108"/>
    </row>
    <row r="90" spans="1:16" ht="12">
      <c r="A90" s="396" t="s">
        <v>748</v>
      </c>
      <c r="B90" s="397" t="s">
        <v>749</v>
      </c>
      <c r="C90" s="103">
        <f>SUM(C91:C93)</f>
        <v>1254</v>
      </c>
      <c r="D90" s="103">
        <f>SUM(D91:D93)</f>
        <v>1254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803</v>
      </c>
      <c r="D91" s="108">
        <f>C91</f>
        <v>803</v>
      </c>
      <c r="E91" s="119">
        <f t="shared" si="1"/>
        <v>0</v>
      </c>
      <c r="F91" s="108"/>
    </row>
    <row r="92" spans="1:6" ht="12">
      <c r="A92" s="396" t="s">
        <v>658</v>
      </c>
      <c r="B92" s="397" t="s">
        <v>752</v>
      </c>
      <c r="C92" s="108">
        <v>80</v>
      </c>
      <c r="D92" s="108">
        <f>C92</f>
        <v>80</v>
      </c>
      <c r="E92" s="119">
        <f t="shared" si="1"/>
        <v>0</v>
      </c>
      <c r="F92" s="108"/>
    </row>
    <row r="93" spans="1:6" ht="12">
      <c r="A93" s="396" t="s">
        <v>662</v>
      </c>
      <c r="B93" s="397" t="s">
        <v>753</v>
      </c>
      <c r="C93" s="108">
        <v>371</v>
      </c>
      <c r="D93" s="108">
        <f>C93</f>
        <v>371</v>
      </c>
      <c r="E93" s="119">
        <f t="shared" si="1"/>
        <v>0</v>
      </c>
      <c r="F93" s="108"/>
    </row>
    <row r="94" spans="1:6" ht="12">
      <c r="A94" s="396" t="s">
        <v>754</v>
      </c>
      <c r="B94" s="397" t="s">
        <v>755</v>
      </c>
      <c r="C94" s="108">
        <v>839</v>
      </c>
      <c r="D94" s="108">
        <f>C94</f>
        <v>839</v>
      </c>
      <c r="E94" s="119">
        <f t="shared" si="1"/>
        <v>0</v>
      </c>
      <c r="F94" s="108"/>
    </row>
    <row r="95" spans="1:6" ht="12">
      <c r="A95" s="396" t="s">
        <v>756</v>
      </c>
      <c r="B95" s="397" t="s">
        <v>757</v>
      </c>
      <c r="C95" s="108">
        <v>20816</v>
      </c>
      <c r="D95" s="108">
        <f>C95</f>
        <v>20816</v>
      </c>
      <c r="E95" s="119">
        <f t="shared" si="1"/>
        <v>0</v>
      </c>
      <c r="F95" s="110"/>
    </row>
    <row r="96" spans="1:16" ht="12">
      <c r="A96" s="398" t="s">
        <v>758</v>
      </c>
      <c r="B96" s="407" t="s">
        <v>759</v>
      </c>
      <c r="C96" s="104">
        <f>C85+C80+C75+C71+C95</f>
        <v>154425</v>
      </c>
      <c r="D96" s="104">
        <f>D85+D80+D75+D71+D95</f>
        <v>154425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170690</v>
      </c>
      <c r="D97" s="104">
        <f>D96+D68+D66</f>
        <v>154425</v>
      </c>
      <c r="E97" s="104">
        <f>E96+E68+E66</f>
        <v>16265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461</v>
      </c>
      <c r="B100" s="395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523</v>
      </c>
      <c r="D102" s="108">
        <v>50</v>
      </c>
      <c r="E102" s="108">
        <v>10</v>
      </c>
      <c r="F102" s="125">
        <f>C102+D102-E102</f>
        <v>563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>
        <v>440</v>
      </c>
      <c r="D104" s="108">
        <v>0</v>
      </c>
      <c r="E104" s="108">
        <v>98</v>
      </c>
      <c r="F104" s="125">
        <f>C104+D104-E104</f>
        <v>342</v>
      </c>
    </row>
    <row r="105" spans="1:16" ht="12">
      <c r="A105" s="412" t="s">
        <v>773</v>
      </c>
      <c r="B105" s="395" t="s">
        <v>774</v>
      </c>
      <c r="C105" s="103">
        <f>SUM(C102:C104)</f>
        <v>963</v>
      </c>
      <c r="D105" s="103">
        <f>SUM(D102:D104)</f>
        <v>50</v>
      </c>
      <c r="E105" s="103">
        <f>SUM(E102:E104)</f>
        <v>108</v>
      </c>
      <c r="F105" s="103">
        <f>SUM(F102:F104)</f>
        <v>905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907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C41" sqref="C4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30 септември  2008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561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869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898</v>
      </c>
      <c r="B30" s="624"/>
      <c r="C30" s="624"/>
      <c r="D30" s="459" t="s">
        <v>860</v>
      </c>
      <c r="E30" s="623"/>
      <c r="F30" s="623"/>
      <c r="G30" s="623"/>
      <c r="H30" s="420" t="s">
        <v>857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9">
      <selection activeCell="F66" sqref="F6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817</v>
      </c>
      <c r="B6" s="629" t="str">
        <f>'справка №1-БАЛАНС'!E5</f>
        <v> към 30 септември  2008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874</v>
      </c>
      <c r="B13" s="37"/>
      <c r="C13" s="441">
        <v>8030</v>
      </c>
      <c r="D13" s="571">
        <v>100</v>
      </c>
      <c r="E13" s="441"/>
      <c r="F13" s="443">
        <f aca="true" t="shared" si="0" ref="F13:F28">C13-E13</f>
        <v>8030</v>
      </c>
    </row>
    <row r="14" spans="1:6" ht="12.75">
      <c r="A14" s="36" t="s">
        <v>875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876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883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862</v>
      </c>
      <c r="B17" s="37"/>
      <c r="C17" s="441">
        <v>2918</v>
      </c>
      <c r="D17" s="572">
        <v>100</v>
      </c>
      <c r="E17" s="441"/>
      <c r="F17" s="443">
        <f t="shared" si="0"/>
        <v>2918</v>
      </c>
    </row>
    <row r="18" spans="1:6" ht="12.75">
      <c r="A18" s="36" t="s">
        <v>863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877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873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878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879</v>
      </c>
      <c r="B22" s="37"/>
      <c r="C22" s="441">
        <v>1838</v>
      </c>
      <c r="D22" s="572">
        <v>78.74</v>
      </c>
      <c r="E22" s="441">
        <f>C22</f>
        <v>1838</v>
      </c>
      <c r="F22" s="443">
        <f t="shared" si="0"/>
        <v>0</v>
      </c>
    </row>
    <row r="23" spans="1:6" ht="12.75">
      <c r="A23" s="36" t="s">
        <v>880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881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882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884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896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888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561</v>
      </c>
      <c r="B29" s="39" t="s">
        <v>825</v>
      </c>
      <c r="C29" s="429">
        <f>SUM(C12:C28)</f>
        <v>97205</v>
      </c>
      <c r="D29" s="429"/>
      <c r="E29" s="429">
        <f>SUM(E12:E26)</f>
        <v>3105</v>
      </c>
      <c r="F29" s="442">
        <f>SUM(F12:F28)</f>
        <v>94100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826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578</v>
      </c>
      <c r="B46" s="39" t="s">
        <v>827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828</v>
      </c>
      <c r="B47" s="40"/>
      <c r="C47" s="429"/>
      <c r="D47" s="429"/>
      <c r="E47" s="429"/>
      <c r="F47" s="442"/>
    </row>
    <row r="48" spans="1:6" ht="12.75">
      <c r="A48" s="36" t="s">
        <v>864</v>
      </c>
      <c r="B48" s="40"/>
      <c r="C48" s="441">
        <v>9764</v>
      </c>
      <c r="D48" s="572">
        <v>48.45</v>
      </c>
      <c r="E48" s="441">
        <v>0</v>
      </c>
      <c r="F48" s="443">
        <v>9764</v>
      </c>
    </row>
    <row r="49" spans="1:6" ht="12.75">
      <c r="A49" s="36" t="s">
        <v>865</v>
      </c>
      <c r="B49" s="40"/>
      <c r="C49" s="441">
        <v>0</v>
      </c>
      <c r="D49" s="572">
        <v>0</v>
      </c>
      <c r="E49" s="441"/>
      <c r="F49" s="443">
        <f>C49-E49</f>
        <v>0</v>
      </c>
    </row>
    <row r="50" spans="1:6" ht="12.75">
      <c r="A50" s="36" t="s">
        <v>885</v>
      </c>
      <c r="B50" s="40"/>
      <c r="C50" s="441">
        <v>1614</v>
      </c>
      <c r="D50" s="572">
        <v>50</v>
      </c>
      <c r="E50" s="441"/>
      <c r="F50" s="443">
        <f>C50-E50</f>
        <v>1614</v>
      </c>
    </row>
    <row r="51" spans="1:6" ht="12.75">
      <c r="A51" s="36" t="s">
        <v>871</v>
      </c>
      <c r="B51" s="40"/>
      <c r="C51" s="441">
        <v>1661</v>
      </c>
      <c r="D51" s="441">
        <v>30</v>
      </c>
      <c r="E51" s="441"/>
      <c r="F51" s="443">
        <f aca="true" t="shared" si="2" ref="F51:F62">C51-E51</f>
        <v>1661</v>
      </c>
    </row>
    <row r="52" spans="1:6" ht="12.75">
      <c r="A52" s="36" t="s">
        <v>893</v>
      </c>
      <c r="B52" s="37"/>
      <c r="C52" s="441">
        <v>422</v>
      </c>
      <c r="D52" s="441">
        <v>50</v>
      </c>
      <c r="E52" s="441"/>
      <c r="F52" s="443">
        <f t="shared" si="2"/>
        <v>422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597</v>
      </c>
      <c r="B63" s="39" t="s">
        <v>829</v>
      </c>
      <c r="C63" s="429">
        <f>SUM(C48:C62)</f>
        <v>13461</v>
      </c>
      <c r="D63" s="429"/>
      <c r="E63" s="429">
        <f>SUM(E48:E62)</f>
        <v>0</v>
      </c>
      <c r="F63" s="442">
        <f>SUM(F48:F62)</f>
        <v>13461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830</v>
      </c>
      <c r="B64" s="40"/>
      <c r="C64" s="429"/>
      <c r="D64" s="429"/>
      <c r="E64" s="429"/>
      <c r="F64" s="442"/>
    </row>
    <row r="65" spans="1:6" ht="16.5" customHeight="1">
      <c r="A65" s="36" t="s">
        <v>886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887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891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831</v>
      </c>
      <c r="B77" s="39" t="s">
        <v>832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833</v>
      </c>
      <c r="B78" s="39" t="s">
        <v>834</v>
      </c>
      <c r="C78" s="429">
        <f>C77+C63+C46+C29</f>
        <v>110674</v>
      </c>
      <c r="D78" s="429"/>
      <c r="E78" s="429">
        <f>E77+E63+E46+E29</f>
        <v>3105</v>
      </c>
      <c r="F78" s="442">
        <f>F77+F63+F46+F29</f>
        <v>107569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835</v>
      </c>
      <c r="B79" s="39"/>
      <c r="C79" s="429"/>
      <c r="D79" s="429"/>
      <c r="E79" s="429"/>
      <c r="F79" s="442"/>
    </row>
    <row r="80" spans="1:6" ht="14.25" customHeight="1">
      <c r="A80" s="36" t="s">
        <v>824</v>
      </c>
      <c r="B80" s="40"/>
      <c r="C80" s="429"/>
      <c r="D80" s="429"/>
      <c r="E80" s="429"/>
      <c r="F80" s="442"/>
    </row>
    <row r="81" spans="1:6" ht="25.5">
      <c r="A81" s="36" t="s">
        <v>866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889</v>
      </c>
      <c r="B82" s="40"/>
      <c r="C82" s="441">
        <v>19</v>
      </c>
      <c r="D82" s="441">
        <v>100</v>
      </c>
      <c r="E82" s="441"/>
      <c r="F82" s="443">
        <v>19</v>
      </c>
    </row>
    <row r="83" spans="1:6" ht="12.75">
      <c r="A83" s="36" t="s">
        <v>900</v>
      </c>
      <c r="B83" s="40"/>
      <c r="C83" s="441">
        <v>2</v>
      </c>
      <c r="D83" s="441"/>
      <c r="E83" s="441"/>
      <c r="F83" s="443"/>
    </row>
    <row r="84" spans="1:6" ht="12.75">
      <c r="A84" s="36" t="s">
        <v>890</v>
      </c>
      <c r="B84" s="40"/>
      <c r="C84" s="441">
        <v>19</v>
      </c>
      <c r="D84" s="441">
        <v>100</v>
      </c>
      <c r="E84" s="441"/>
      <c r="F84" s="443">
        <f aca="true" t="shared" si="4" ref="F84:F97">C84-E84</f>
        <v>19</v>
      </c>
    </row>
    <row r="85" spans="1:6" ht="0.75" customHeight="1">
      <c r="A85" s="36" t="s">
        <v>546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 t="s">
        <v>549</v>
      </c>
      <c r="B86" s="40"/>
      <c r="C86" s="441"/>
      <c r="D86" s="441"/>
      <c r="E86" s="441"/>
      <c r="F86" s="443">
        <f t="shared" si="4"/>
        <v>0</v>
      </c>
    </row>
    <row r="87" spans="1:6" ht="12.75" hidden="1">
      <c r="A87" s="36">
        <v>5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6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7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8</v>
      </c>
      <c r="B90" s="37"/>
      <c r="C90" s="441"/>
      <c r="D90" s="441"/>
      <c r="E90" s="441"/>
      <c r="F90" s="443">
        <f t="shared" si="4"/>
        <v>0</v>
      </c>
    </row>
    <row r="91" spans="1:6" ht="12" customHeight="1" hidden="1">
      <c r="A91" s="36">
        <v>9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10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11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12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13</v>
      </c>
      <c r="B95" s="37"/>
      <c r="C95" s="441"/>
      <c r="D95" s="441"/>
      <c r="E95" s="441"/>
      <c r="F95" s="443">
        <f t="shared" si="4"/>
        <v>0</v>
      </c>
    </row>
    <row r="96" spans="1:6" ht="12" customHeight="1" hidden="1">
      <c r="A96" s="36">
        <v>14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15</v>
      </c>
      <c r="B97" s="37"/>
      <c r="C97" s="441"/>
      <c r="D97" s="441"/>
      <c r="E97" s="441"/>
      <c r="F97" s="443">
        <f t="shared" si="4"/>
        <v>0</v>
      </c>
    </row>
    <row r="98" spans="1:16" ht="15" customHeight="1">
      <c r="A98" s="38" t="s">
        <v>561</v>
      </c>
      <c r="B98" s="39" t="s">
        <v>836</v>
      </c>
      <c r="C98" s="429">
        <f>SUM(C81:C97)</f>
        <v>170</v>
      </c>
      <c r="D98" s="429"/>
      <c r="E98" s="429">
        <f>SUM(E81:E97)</f>
        <v>0</v>
      </c>
      <c r="F98" s="442">
        <f>SUM(F81:F97)</f>
        <v>168</v>
      </c>
      <c r="G98" s="516"/>
      <c r="H98" s="516"/>
      <c r="I98" s="516"/>
      <c r="J98" s="516"/>
      <c r="K98" s="516"/>
      <c r="L98" s="516"/>
      <c r="M98" s="516"/>
      <c r="N98" s="516"/>
      <c r="O98" s="516"/>
      <c r="P98" s="516"/>
    </row>
    <row r="99" spans="1:6" ht="15.75" customHeight="1">
      <c r="A99" s="36" t="s">
        <v>826</v>
      </c>
      <c r="B99" s="40"/>
      <c r="C99" s="429"/>
      <c r="D99" s="429"/>
      <c r="E99" s="429"/>
      <c r="F99" s="442"/>
    </row>
    <row r="100" spans="1:6" ht="12.75">
      <c r="A100" s="36"/>
      <c r="B100" s="40"/>
      <c r="C100" s="441"/>
      <c r="D100" s="441"/>
      <c r="E100" s="441"/>
      <c r="F100" s="443">
        <f>C100-E100</f>
        <v>0</v>
      </c>
    </row>
    <row r="101" spans="1:6" ht="0.75" customHeight="1">
      <c r="A101" s="36"/>
      <c r="B101" s="40"/>
      <c r="C101" s="441"/>
      <c r="D101" s="441"/>
      <c r="E101" s="441"/>
      <c r="F101" s="443">
        <f aca="true" t="shared" si="5" ref="F101:F114">C101-E101</f>
        <v>0</v>
      </c>
    </row>
    <row r="102" spans="1:6" ht="12.75" hidden="1">
      <c r="A102" s="36"/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5"/>
        <v>0</v>
      </c>
    </row>
    <row r="104" spans="1:6" ht="12.75" hidden="1">
      <c r="A104" s="36"/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" customHeight="1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" customHeight="1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16" ht="11.25" customHeight="1">
      <c r="A115" s="38" t="s">
        <v>578</v>
      </c>
      <c r="B115" s="39" t="s">
        <v>837</v>
      </c>
      <c r="C115" s="429">
        <f>SUM(C100:C114)</f>
        <v>0</v>
      </c>
      <c r="D115" s="429"/>
      <c r="E115" s="429">
        <f>SUM(E100:E114)</f>
        <v>0</v>
      </c>
      <c r="F115" s="442">
        <f>SUM(F100:F114)</f>
        <v>0</v>
      </c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</row>
    <row r="116" spans="1:6" ht="15" customHeight="1">
      <c r="A116" s="36" t="s">
        <v>828</v>
      </c>
      <c r="B116" s="40"/>
      <c r="C116" s="429"/>
      <c r="D116" s="429"/>
      <c r="E116" s="429"/>
      <c r="F116" s="442"/>
    </row>
    <row r="117" spans="1:6" ht="11.25" customHeight="1">
      <c r="A117" s="36"/>
      <c r="B117" s="40"/>
      <c r="C117" s="441"/>
      <c r="D117" s="441"/>
      <c r="E117" s="441"/>
      <c r="F117" s="443">
        <f>C117-E117</f>
        <v>0</v>
      </c>
    </row>
    <row r="118" spans="1:6" ht="11.25" customHeight="1" hidden="1">
      <c r="A118" s="36"/>
      <c r="B118" s="40"/>
      <c r="C118" s="441"/>
      <c r="D118" s="441"/>
      <c r="E118" s="441"/>
      <c r="F118" s="443">
        <f aca="true" t="shared" si="6" ref="F118:F131">C118-E118</f>
        <v>0</v>
      </c>
    </row>
    <row r="119" spans="1:6" ht="12.75" hidden="1">
      <c r="A119" s="36"/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6"/>
        <v>0</v>
      </c>
    </row>
    <row r="121" spans="1:6" ht="12.75" hidden="1">
      <c r="A121" s="36"/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" customHeight="1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" customHeight="1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16" ht="15.75" customHeight="1">
      <c r="A132" s="38" t="s">
        <v>597</v>
      </c>
      <c r="B132" s="39" t="s">
        <v>838</v>
      </c>
      <c r="C132" s="429">
        <f>SUM(C117:C131)</f>
        <v>0</v>
      </c>
      <c r="D132" s="429"/>
      <c r="E132" s="429">
        <f>SUM(E117:E131)</f>
        <v>0</v>
      </c>
      <c r="F132" s="442">
        <f>SUM(F117:F131)</f>
        <v>0</v>
      </c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</row>
    <row r="133" spans="1:6" ht="12.75" customHeight="1">
      <c r="A133" s="36" t="s">
        <v>830</v>
      </c>
      <c r="B133" s="40"/>
      <c r="C133" s="429"/>
      <c r="D133" s="429"/>
      <c r="E133" s="429"/>
      <c r="F133" s="442"/>
    </row>
    <row r="134" spans="1:6" ht="12" customHeight="1">
      <c r="A134" s="36"/>
      <c r="B134" s="40"/>
      <c r="C134" s="441"/>
      <c r="D134" s="441"/>
      <c r="E134" s="441"/>
      <c r="F134" s="443">
        <f>C134-E134</f>
        <v>0</v>
      </c>
    </row>
    <row r="135" spans="1:6" ht="12" customHeight="1" hidden="1">
      <c r="A135" s="36"/>
      <c r="B135" s="40"/>
      <c r="C135" s="441"/>
      <c r="D135" s="441"/>
      <c r="E135" s="441"/>
      <c r="F135" s="443">
        <f aca="true" t="shared" si="7" ref="F135:F148">C135-E135</f>
        <v>0</v>
      </c>
    </row>
    <row r="136" spans="1:6" ht="12.75" hidden="1">
      <c r="A136" s="36"/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/>
      <c r="B137" s="40"/>
      <c r="C137" s="441"/>
      <c r="D137" s="441"/>
      <c r="E137" s="441"/>
      <c r="F137" s="443">
        <f t="shared" si="7"/>
        <v>0</v>
      </c>
    </row>
    <row r="138" spans="1:6" ht="12.75" hidden="1">
      <c r="A138" s="36"/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" customHeight="1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" customHeight="1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16" ht="17.25" customHeight="1">
      <c r="A149" s="38" t="s">
        <v>831</v>
      </c>
      <c r="B149" s="39" t="s">
        <v>839</v>
      </c>
      <c r="C149" s="429">
        <f>SUM(C134:C148)</f>
        <v>0</v>
      </c>
      <c r="D149" s="429"/>
      <c r="E149" s="429">
        <f>SUM(E134:E148)</f>
        <v>0</v>
      </c>
      <c r="F149" s="442">
        <f>SUM(F134:F148)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1" t="s">
        <v>840</v>
      </c>
      <c r="B150" s="39" t="s">
        <v>841</v>
      </c>
      <c r="C150" s="429">
        <f>C149+C132+C115+C98</f>
        <v>170</v>
      </c>
      <c r="D150" s="429"/>
      <c r="E150" s="429">
        <f>E149+E132+E115+E98</f>
        <v>0</v>
      </c>
      <c r="F150" s="442">
        <f>F149+F132+F115+F98</f>
        <v>168</v>
      </c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2" t="s">
        <v>897</v>
      </c>
      <c r="B152" s="453"/>
      <c r="C152" s="630" t="s">
        <v>867</v>
      </c>
      <c r="D152" s="630"/>
      <c r="E152" s="630"/>
      <c r="F152" s="630"/>
    </row>
    <row r="153" spans="1:6" ht="12.75">
      <c r="A153" s="517"/>
      <c r="B153" s="518"/>
      <c r="C153" s="517"/>
      <c r="D153" s="517"/>
      <c r="E153" s="517"/>
      <c r="F153" s="517"/>
    </row>
    <row r="154" spans="1:6" ht="12.75">
      <c r="A154" s="517"/>
      <c r="B154" s="518"/>
      <c r="C154" s="630" t="s">
        <v>857</v>
      </c>
      <c r="D154" s="630"/>
      <c r="E154" s="630"/>
      <c r="F154" s="630"/>
    </row>
    <row r="155" spans="3:5" ht="12.75">
      <c r="C155" s="517"/>
      <c r="E155" s="517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:F131 C100:F114 C134:F148 C81:F97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2008-11-27T07:43:18Z</cp:lastPrinted>
  <dcterms:created xsi:type="dcterms:W3CDTF">2000-06-29T12:02:40Z</dcterms:created>
  <dcterms:modified xsi:type="dcterms:W3CDTF">2008-11-28T17:26:34Z</dcterms:modified>
  <cp:category/>
  <cp:version/>
  <cp:contentType/>
  <cp:contentStatus/>
</cp:coreProperties>
</file>