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53" firstSheet="3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<sst xmlns="http://schemas.openxmlformats.org/spreadsheetml/2006/main" count="1077" uniqueCount="872">
  <si>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</si>
  <si>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</si>
  <si>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</si>
  <si>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</si>
  <si>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</si>
  <si>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</si>
  <si>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</si>
  <si>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</si>
  <si>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</si>
  <si>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</si>
  <si>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</si>
  <si>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</si>
  <si>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</si>
  <si>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</si>
  <si>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</si>
  <si>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</si>
  <si>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</si>
  <si>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</si>
  <si>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</si>
  <si>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</si>
  <si>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</si>
  <si>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</si>
  <si>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</si>
  <si>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</si>
  <si>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</si>
  <si>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</si>
  <si>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</si>
  <si>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</si>
  <si>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</si>
  <si>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</si>
  <si>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</si>
  <si>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</si>
  <si>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</si>
  <si>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</si>
  <si>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</si>
  <si>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</si>
  <si>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</si>
  <si>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</si>
  <si>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</si>
  <si>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</si>
  <si>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</si>
  <si>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</si>
  <si>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</si>
  <si>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</si>
  <si>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</si>
  <si>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</si>
  <si>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</si>
  <si>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</si>
  <si>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</si>
  <si>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</si>
  <si>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</si>
  <si>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</si>
  <si>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</si>
  <si>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</si>
  <si>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</si>
  <si>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</si>
  <si>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</si>
  <si>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</si>
  <si>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</si>
  <si>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</si>
  <si>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</si>
  <si>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</si>
  <si>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</si>
  <si>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</si>
  <si>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</si>
  <si>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</si>
  <si>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</si>
  <si>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</si>
  <si>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</si>
  <si>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</si>
  <si>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</si>
  <si>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</si>
  <si>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</si>
  <si>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</si>
  <si>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</si>
  <si>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</si>
  <si>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</si>
  <si>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</si>
  <si>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</si>
  <si>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</si>
  <si>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</si>
  <si>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</si>
  <si>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</si>
  <si>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</si>
  <si>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</si>
  <si>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</si>
  <si>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</si>
  <si>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</si>
  <si>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</si>
  <si>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</si>
  <si>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</si>
  <si>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</si>
  <si>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</si>
  <si>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</si>
  <si>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</si>
  <si>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</si>
  <si>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</si>
  <si>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</si>
  <si>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</si>
  <si>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</si>
  <si>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</si>
  <si>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</si>
  <si>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</si>
  <si>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</si>
  <si>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</si>
  <si>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</si>
  <si>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</si>
  <si>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</si>
  <si>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</si>
  <si>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</si>
  <si>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</si>
  <si>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</si>
  <si>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</si>
  <si>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</si>
  <si>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</si>
  <si>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</si>
  <si>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</si>
  <si>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</si>
  <si>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</si>
  <si>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</si>
  <si>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</si>
  <si>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</si>
  <si>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</si>
  <si>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</si>
  <si>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</si>
  <si>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</si>
  <si>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</si>
  <si>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</si>
  <si>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</si>
  <si>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</si>
  <si>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</si>
  <si>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</si>
  <si>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</si>
  <si>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</si>
  <si>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</si>
  <si>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</si>
  <si>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</si>
  <si>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</si>
  <si>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</si>
  <si>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</si>
  <si>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</si>
  <si>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</si>
  <si>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</si>
  <si>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</si>
  <si>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</si>
  <si>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</si>
  <si>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</si>
  <si>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</si>
  <si>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</si>
  <si>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</si>
  <si>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</si>
  <si>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</si>
  <si>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</si>
  <si>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</si>
  <si>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</si>
  <si>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</si>
  <si>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</si>
  <si>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</si>
  <si>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</si>
  <si>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</si>
  <si>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</si>
  <si>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</si>
  <si>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</si>
  <si>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</si>
  <si>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</si>
  <si>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</si>
  <si>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</si>
  <si>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</si>
  <si>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</si>
  <si>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</si>
  <si>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</si>
  <si>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</si>
  <si>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</si>
  <si>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</si>
  <si>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</si>
  <si>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</si>
  <si>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</si>
  <si>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</si>
  <si>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</si>
  <si>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</si>
  <si>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</si>
  <si>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</si>
  <si>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</si>
  <si>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</si>
  <si>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</si>
  <si>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</si>
  <si>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</si>
  <si>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</si>
  <si>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</si>
  <si>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</si>
  <si>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</si>
  <si>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</si>
  <si>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</si>
  <si>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</si>
  <si>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</si>
  <si>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</si>
  <si>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</si>
  <si>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</si>
  <si>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</si>
  <si>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</si>
  <si>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</si>
  <si>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</si>
  <si>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</si>
  <si>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</si>
  <si>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</si>
  <si>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</si>
  <si>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</si>
  <si>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</si>
  <si>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</si>
  <si>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</si>
  <si>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</si>
  <si>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</si>
  <si>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</si>
  <si>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</si>
  <si>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</si>
  <si>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</si>
  <si>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</si>
  <si>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</si>
  <si>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</si>
  <si>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</si>
  <si>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</si>
  <si>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</si>
  <si>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</si>
  <si>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</si>
  <si>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</si>
  <si>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</si>
  <si>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</si>
  <si>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</si>
  <si>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</si>
  <si>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</si>
  <si>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</si>
  <si>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</si>
  <si>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</si>
  <si>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</si>
  <si>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</si>
  <si>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</si>
  <si>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</si>
  <si>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</si>
  <si>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</si>
  <si>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</si>
  <si>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</si>
  <si>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</si>
  <si>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</si>
  <si>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</si>
  <si>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</si>
  <si>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</si>
  <si>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</si>
  <si>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</si>
  <si>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</si>
  <si>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</si>
  <si>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</si>
  <si>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</si>
  <si>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</si>
  <si>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</si>
  <si>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</si>
  <si>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</si>
  <si>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</si>
  <si>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</si>
  <si>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</si>
  <si>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</si>
  <si>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</si>
  <si>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</si>
  <si>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</si>
  <si>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</si>
  <si>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</si>
  <si>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</si>
  <si>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</si>
  <si>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</si>
  <si>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</si>
  <si>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</si>
  <si>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</si>
  <si>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</si>
  <si>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</si>
  <si>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</si>
  <si>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</si>
  <si>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</si>
  <si>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</si>
  <si>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</si>
  <si>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</si>
  <si>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</si>
  <si>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</si>
  <si>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</si>
  <si>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</si>
  <si>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</si>
  <si>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</si>
  <si>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</si>
  <si>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</si>
  <si>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</si>
  <si>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</si>
  <si>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</si>
  <si>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</si>
  <si>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</si>
  <si>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</si>
  <si>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</si>
  <si>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</si>
  <si>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</si>
  <si>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</si>
  <si>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</si>
  <si>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</si>
  <si>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</si>
  <si>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</si>
  <si>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</si>
  <si>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</si>
  <si>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</si>
  <si>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</si>
  <si>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</si>
  <si>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</si>
  <si>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</si>
  <si>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</si>
  <si>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</si>
  <si>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</si>
  <si>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</si>
  <si>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</si>
  <si>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</si>
  <si>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</si>
  <si>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</si>
  <si>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</si>
  <si>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</si>
  <si>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</si>
  <si>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</si>
  <si>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</si>
  <si>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</si>
  <si>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</si>
  <si>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</si>
  <si>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</si>
  <si>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</si>
  <si>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</si>
  <si>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</si>
  <si>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</si>
  <si>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</si>
  <si>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</si>
  <si>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</si>
  <si>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</si>
  <si>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</si>
  <si>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</si>
  <si>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</si>
  <si>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</si>
  <si>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</si>
  <si>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</si>
  <si>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</si>
  <si>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</si>
  <si>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</si>
  <si>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</si>
  <si>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</si>
  <si>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</si>
  <si>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</si>
  <si>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</si>
  <si>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</si>
  <si>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</si>
  <si>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</si>
  <si>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</si>
  <si>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</si>
  <si>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</si>
  <si>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</si>
  <si>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</si>
  <si>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</si>
  <si>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</si>
  <si>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</si>
  <si>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</si>
  <si>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</si>
  <si>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</si>
  <si>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</si>
  <si>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</si>
  <si>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</si>
  <si>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</si>
  <si>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</si>
  <si>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</si>
  <si>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</si>
  <si>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</si>
  <si>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</si>
  <si>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</si>
  <si>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</si>
  <si>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</si>
  <si>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</si>
  <si>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</si>
  <si>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</si>
  <si>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</si>
  <si>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</si>
  <si>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</si>
  <si>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</si>
  <si>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</si>
  <si>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</si>
  <si>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</si>
  <si>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</si>
  <si>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</si>
  <si>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</si>
  <si>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</si>
  <si>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</si>
  <si>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</si>
  <si>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</si>
  <si>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</si>
  <si>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</si>
  <si>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</si>
  <si>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</si>
  <si>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</si>
  <si>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</si>
  <si>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</si>
  <si>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</si>
  <si>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</si>
  <si>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</si>
  <si>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</si>
  <si>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</si>
  <si>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</si>
  <si>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</si>
  <si>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</si>
  <si>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</si>
  <si>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</si>
  <si>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</si>
  <si>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</si>
  <si>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</si>
  <si>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</si>
  <si>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</si>
  <si>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</si>
  <si>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</si>
  <si>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</si>
  <si>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</si>
  <si>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</si>
  <si>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</si>
  <si>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</si>
  <si>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</si>
  <si>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</si>
  <si>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</si>
  <si>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</si>
  <si>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</si>
  <si>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</si>
  <si>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</si>
  <si>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</si>
  <si>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</si>
  <si>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</si>
  <si>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</si>
  <si>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</si>
  <si>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</si>
  <si>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</si>
  <si>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</si>
  <si>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</si>
  <si>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</si>
  <si>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</si>
  <si>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</si>
  <si>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</si>
  <si>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</si>
  <si>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</si>
  <si>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</si>
  <si>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</si>
  <si>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</si>
  <si>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</si>
  <si>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</si>
  <si>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</si>
  <si>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</si>
  <si>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</si>
  <si>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</si>
  <si>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</si>
  <si>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</si>
  <si>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</si>
  <si>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</si>
  <si>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</si>
  <si>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</si>
  <si>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</si>
  <si>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</si>
  <si>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</si>
  <si>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</si>
  <si>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</si>
  <si>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</si>
  <si>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</si>
  <si>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</si>
  <si>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</si>
  <si>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</si>
  <si>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</si>
  <si>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</si>
  <si>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</si>
  <si>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</si>
  <si>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</si>
  <si>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</si>
  <si>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</si>
  <si>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</si>
  <si>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</si>
  <si>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</si>
  <si>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</si>
  <si>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</si>
  <si>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</si>
  <si>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</si>
  <si>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</si>
  <si>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</si>
  <si>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</si>
  <si>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</si>
  <si>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</si>
  <si>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</si>
  <si>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</si>
  <si>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</si>
  <si>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</si>
  <si>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</si>
  <si>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</si>
  <si>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</si>
  <si>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</si>
  <si>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</si>
  <si>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</si>
  <si>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</si>
  <si>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</si>
  <si>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</si>
  <si>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</si>
  <si>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</si>
  <si>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</si>
  <si>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</si>
  <si>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</si>
  <si>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</si>
  <si>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</si>
  <si>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</si>
  <si>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</si>
  <si>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</si>
  <si>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</si>
  <si>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</si>
  <si>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</si>
  <si>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</si>
  <si>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</si>
  <si>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</si>
  <si>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</si>
  <si>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</si>
  <si>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</si>
  <si>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</si>
  <si>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</si>
  <si>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</si>
  <si>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</si>
  <si>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</si>
  <si>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</si>
  <si>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</si>
  <si>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</si>
  <si>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</si>
  <si>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</si>
  <si>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</si>
  <si>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</si>
  <si>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</si>
  <si>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</si>
  <si>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</si>
  <si>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</si>
  <si>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</si>
  <si>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</si>
  <si>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</si>
  <si>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</si>
  <si>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</si>
  <si>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</si>
  <si>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</si>
  <si>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</si>
  <si>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</si>
  <si>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</si>
  <si>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</si>
  <si>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</si>
  <si>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</si>
  <si>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</si>
  <si>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</si>
  <si>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</si>
  <si>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</si>
  <si>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</si>
  <si>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</si>
  <si>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</si>
  <si>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</si>
  <si>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</si>
  <si>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</si>
  <si>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</si>
  <si>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</si>
  <si>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</si>
  <si>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</si>
  <si>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</si>
  <si>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</si>
  <si>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</si>
  <si>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</si>
  <si>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</si>
  <si>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</si>
  <si>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</si>
  <si>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</si>
  <si>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</si>
  <si>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</si>
  <si>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</si>
  <si>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</si>
  <si>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</si>
  <si>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</si>
  <si>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</si>
  <si>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</si>
  <si>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</si>
  <si>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</si>
  <si>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</si>
  <si>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</si>
  <si>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</si>
  <si>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</si>
  <si>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</si>
  <si>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</si>
  <si>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</si>
  <si>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</si>
  <si>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</si>
  <si>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</si>
  <si>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</si>
  <si>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</si>
  <si>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</si>
  <si>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</si>
  <si>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</si>
  <si>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</si>
  <si>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</si>
  <si>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</si>
  <si>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</si>
  <si>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</si>
  <si>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</si>
  <si>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</si>
  <si>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</si>
  <si>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</si>
  <si>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</si>
  <si>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</si>
  <si>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</si>
  <si>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</si>
  <si>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</si>
  <si>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</si>
  <si>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</si>
  <si>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</si>
  <si>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</si>
  <si>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</si>
  <si>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</si>
  <si>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</si>
  <si>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</si>
  <si>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</si>
  <si>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</si>
  <si>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</si>
  <si>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</si>
  <si>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</si>
  <si>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</si>
  <si>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</si>
  <si>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</si>
  <si>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</si>
  <si>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</si>
  <si>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</si>
  <si>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</si>
  <si>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</si>
  <si>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</si>
  <si>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</si>
  <si>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</si>
  <si>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</si>
  <si>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</si>
  <si>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</si>
  <si>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</si>
  <si>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</si>
  <si>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</si>
  <si>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</si>
  <si>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</si>
  <si>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</si>
  <si>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</si>
  <si>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</si>
  <si>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</si>
  <si>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</si>
  <si>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</si>
  <si>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</si>
  <si>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</si>
  <si>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</si>
  <si>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</si>
  <si>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</si>
  <si>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</si>
  <si>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</si>
  <si>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</si>
  <si>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</si>
  <si>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</si>
  <si>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</si>
  <si>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</si>
  <si>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</si>
  <si>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</si>
  <si>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</si>
  <si>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</si>
  <si>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</si>
  <si>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</si>
  <si>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</si>
  <si>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</si>
  <si>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</si>
  <si>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</si>
  <si>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</si>
  <si>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</si>
  <si>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</si>
  <si>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</si>
  <si>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</si>
  <si>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</si>
  <si>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</si>
  <si>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</si>
  <si>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</si>
  <si>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</si>
  <si>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</si>
  <si>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</si>
  <si>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</si>
  <si>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</si>
  <si>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</si>
  <si>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</si>
  <si>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</si>
  <si>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</si>
  <si>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</si>
  <si>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</si>
  <si>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</si>
  <si>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</si>
  <si>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</si>
  <si>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</si>
  <si>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</si>
  <si>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</si>
  <si>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</si>
  <si>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</si>
  <si>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</si>
  <si>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</si>
  <si>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</si>
  <si>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</si>
  <si>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</si>
  <si>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</si>
  <si>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</si>
  <si>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</si>
  <si>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</si>
  <si>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</si>
  <si>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</si>
  <si>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</si>
  <si>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</si>
  <si>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</si>
  <si>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</si>
  <si>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</si>
  <si>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</si>
  <si>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</si>
  <si>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</si>
  <si>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</si>
  <si>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</si>
  <si>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</si>
  <si>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</si>
  <si>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</si>
  <si>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</si>
  <si>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</si>
  <si>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</si>
  <si>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</si>
  <si>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</si>
  <si>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</si>
  <si>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</si>
  <si>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</si>
  <si>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</si>
  <si>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</si>
  <si>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</si>
  <si>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</si>
  <si>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</si>
  <si>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</si>
  <si>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</si>
  <si>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</si>
  <si>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</si>
  <si>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</si>
  <si>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</si>
  <si>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</si>
  <si>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</si>
  <si>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</si>
  <si>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</si>
  <si>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</si>
  <si>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</si>
  <si>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</si>
  <si>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</si>
  <si>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</si>
  <si>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</si>
  <si>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</si>
  <si>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</si>
  <si>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</si>
  <si>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</si>
  <si>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</si>
  <si>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</si>
  <si>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</si>
  <si>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</si>
  <si>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</si>
  <si>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</si>
  <si>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</si>
  <si>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</si>
  <si>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</si>
  <si>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</si>
  <si>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</si>
  <si>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</si>
  <si>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</si>
  <si>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</si>
  <si>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</si>
  <si>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</si>
  <si>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</si>
  <si>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</si>
  <si>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</si>
  <si>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</si>
  <si>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</si>
  <si>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</si>
  <si>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</si>
  <si>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</si>
  <si>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</si>
  <si>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</si>
  <si>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</si>
  <si>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</si>
  <si>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</si>
  <si>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</si>
  <si>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</si>
  <si>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</si>
  <si>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</si>
  <si>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</si>
  <si>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</si>
  <si>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</si>
  <si>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</si>
  <si>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</si>
  <si>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</si>
  <si>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</si>
  <si>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</si>
  <si>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</si>
  <si>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</si>
  <si>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</si>
  <si>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</si>
  <si>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</si>
  <si>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</si>
  <si>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</si>
  <si>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</si>
  <si>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</si>
  <si>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</si>
  <si>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</si>
  <si>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</si>
  <si>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</si>
  <si>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</si>
  <si>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</si>
  <si>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</si>
  <si>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</si>
  <si>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</si>
  <si>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</si>
  <si>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</si>
  <si>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</si>
  <si>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</si>
  <si>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</si>
  <si>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</si>
  <si>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</si>
  <si>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</si>
  <si>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</si>
  <si>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</si>
  <si>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</si>
  <si>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</si>
  <si>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</si>
  <si>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</si>
  <si>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</si>
  <si>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</si>
  <si>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</si>
  <si>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</si>
  <si>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</si>
  <si>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</si>
  <si>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</si>
  <si>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</si>
  <si>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</si>
  <si>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</si>
  <si>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</si>
  <si>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</si>
  <si>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</si>
  <si>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</si>
  <si>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</si>
  <si>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</si>
  <si>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</si>
  <si>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</si>
  <si>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</si>
  <si>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</si>
  <si>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</si>
  <si>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</si>
  <si>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</si>
  <si>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</si>
  <si>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</si>
  <si>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</si>
  <si>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</si>
  <si>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</si>
  <si>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</si>
  <si>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</si>
  <si>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</si>
  <si>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</si>
  <si>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</si>
  <si>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</si>
  <si>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</si>
  <si>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</si>
  <si>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Валентин Карабашев</t>
  </si>
  <si>
    <t>Мария Николова</t>
  </si>
  <si>
    <t xml:space="preserve">                   Валентин Карабашев</t>
  </si>
  <si>
    <t xml:space="preserve">                   Мария Николова</t>
  </si>
  <si>
    <t>БУЛЛЕНД ИНВЕСТМЪНТС АДСИЦ</t>
  </si>
  <si>
    <t xml:space="preserve">Вид на отчета:неконсолидиран: </t>
  </si>
  <si>
    <t>01.01.2007г.-31.12.2007г.</t>
  </si>
  <si>
    <t>Дата на съставяне: 24.01.2008г.</t>
  </si>
  <si>
    <t>24.01.2008г.</t>
  </si>
  <si>
    <t xml:space="preserve">Дата на съставяне:  24.01.2008г.                                    </t>
  </si>
  <si>
    <t xml:space="preserve">Дата на съставяне:   24.01.2008г.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</si>
</sst>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4">
      <selection activeCell="G32" sqref="G32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0" t="s">
        <v>865</v>
      </c>
      <c r="F3" s="217" t="s">
        <v>2</v>
      </c>
      <c r="G3" s="172"/>
      <c r="H3" s="459">
        <v>131471738</v>
      </c>
    </row>
    <row r="4" spans="1:8" ht="15">
      <c r="A4" s="582" t="s">
        <v>866</v>
      </c>
      <c r="B4" s="586"/>
      <c r="C4" s="586"/>
      <c r="D4" s="586"/>
      <c r="E4" s="502"/>
      <c r="F4" s="584" t="s">
        <v>3</v>
      </c>
      <c r="G4" s="585"/>
      <c r="H4" s="459" t="s">
        <v>158</v>
      </c>
    </row>
    <row r="5" spans="1:8" ht="15">
      <c r="A5" s="582" t="s">
        <v>4</v>
      </c>
      <c r="B5" s="583"/>
      <c r="C5" s="583"/>
      <c r="D5" s="583"/>
      <c r="E5" s="503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13018</v>
      </c>
      <c r="H11" s="152">
        <v>5470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13018</v>
      </c>
      <c r="H12" s="153">
        <v>5470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13018</v>
      </c>
      <c r="H17" s="154">
        <f>H11+H14+H15+H16</f>
        <v>5470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2111</v>
      </c>
      <c r="H19" s="152">
        <v>224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7032</v>
      </c>
      <c r="D20" s="151">
        <v>5008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5</v>
      </c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2111</v>
      </c>
      <c r="H25" s="154">
        <f>H19+H20+H21</f>
        <v>224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2</v>
      </c>
      <c r="D26" s="151">
        <v>3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7</v>
      </c>
      <c r="D27" s="155">
        <f>SUM(D23:D26)</f>
        <v>3</v>
      </c>
      <c r="E27" s="253" t="s">
        <v>82</v>
      </c>
      <c r="F27" s="242" t="s">
        <v>83</v>
      </c>
      <c r="G27" s="154">
        <f>SUM(G28:G30)</f>
        <v>449</v>
      </c>
      <c r="H27" s="154">
        <f>SUM(H28:H30)</f>
        <v>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449</v>
      </c>
      <c r="H28" s="152">
        <v>19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934</v>
      </c>
      <c r="H31" s="152">
        <v>453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1383</v>
      </c>
      <c r="H33" s="154">
        <f>H27+H31+H32</f>
        <v>472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16512</v>
      </c>
      <c r="H36" s="154">
        <f>H25+H17+H33</f>
        <v>6166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>
        <v>556</v>
      </c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556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7595</v>
      </c>
      <c r="D55" s="155">
        <f>D19+D20+D21+D27+D32+D45+D51+D53+D54</f>
        <v>5011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26</v>
      </c>
      <c r="H61" s="154">
        <f>SUM(H62:H68)</f>
        <v>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24</v>
      </c>
      <c r="H64" s="152">
        <v>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2</v>
      </c>
      <c r="H68" s="152"/>
    </row>
    <row r="69" spans="1:8" ht="15">
      <c r="A69" s="235" t="s">
        <v>214</v>
      </c>
      <c r="B69" s="241" t="s">
        <v>215</v>
      </c>
      <c r="C69" s="151">
        <v>71</v>
      </c>
      <c r="D69" s="151">
        <v>185</v>
      </c>
      <c r="E69" s="251" t="s">
        <v>77</v>
      </c>
      <c r="F69" s="242" t="s">
        <v>216</v>
      </c>
      <c r="G69" s="152"/>
      <c r="H69" s="152"/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26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9</v>
      </c>
      <c r="D72" s="151">
        <v>235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26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106</v>
      </c>
      <c r="D75" s="155">
        <f>SUM(D67:D74)</f>
        <v>420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26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3970</v>
      </c>
      <c r="D82" s="151">
        <v>464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3970</v>
      </c>
      <c r="D84" s="155">
        <f>D83+D82+D78</f>
        <v>464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167</v>
      </c>
      <c r="D88" s="151">
        <v>32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4700</v>
      </c>
      <c r="D89" s="151">
        <v>250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4867</v>
      </c>
      <c r="D91" s="155">
        <f>SUM(D87:D90)</f>
        <v>283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8943</v>
      </c>
      <c r="D93" s="155">
        <f>D64+D75+D84+D91+D92</f>
        <v>1167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16538</v>
      </c>
      <c r="D94" s="164">
        <f>D93+D55</f>
        <v>6178</v>
      </c>
      <c r="E94" s="449" t="s">
        <v>269</v>
      </c>
      <c r="F94" s="289" t="s">
        <v>270</v>
      </c>
      <c r="G94" s="165">
        <f>G36+G39+G55+G79</f>
        <v>16538</v>
      </c>
      <c r="H94" s="165">
        <f>H36+H39+H55+H79</f>
        <v>6178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 t="s">
        <v>862</v>
      </c>
      <c r="F99" s="170"/>
      <c r="G99" s="171"/>
      <c r="H99" s="172"/>
    </row>
    <row r="100" spans="1:5" ht="15" customHeight="1">
      <c r="A100" s="173"/>
      <c r="B100" s="173"/>
      <c r="C100" s="581"/>
      <c r="D100" s="581"/>
      <c r="E100" s="581"/>
    </row>
    <row r="101" ht="14.25">
      <c r="E101" s="45"/>
    </row>
    <row r="102" ht="12.75">
      <c r="E102" s="176"/>
    </row>
    <row r="104" spans="3:13" ht="14.25">
      <c r="C104" s="581" t="s">
        <v>854</v>
      </c>
      <c r="D104" s="581"/>
      <c r="E104" s="581"/>
      <c r="M104" s="157"/>
    </row>
    <row r="105" ht="14.25">
      <c r="E105" s="45" t="s">
        <v>861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4:E104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C12" sqref="C1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625" style="543" customWidth="1"/>
    <col min="5" max="5" width="37.375" style="566" customWidth="1"/>
    <col min="6" max="6" width="9.00390625" style="566" customWidth="1"/>
    <col min="7" max="7" width="11.625" style="543" customWidth="1"/>
    <col min="8" max="8" width="13.125" style="543" customWidth="1"/>
    <col min="9" max="16384" width="9.37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0" t="str">
        <f>'справка №1-БАЛАНС'!E3</f>
        <v>БУЛЛЕНД ИНВЕСТМЪНТС АДСИЦ</v>
      </c>
      <c r="C2" s="590"/>
      <c r="D2" s="590"/>
      <c r="E2" s="590"/>
      <c r="F2" s="592" t="s">
        <v>2</v>
      </c>
      <c r="G2" s="592"/>
      <c r="H2" s="524">
        <f>'справка №1-БАЛАНС'!H3</f>
        <v>131471738</v>
      </c>
    </row>
    <row r="3" spans="1:8" ht="15">
      <c r="A3" s="465" t="s">
        <v>274</v>
      </c>
      <c r="B3" s="590">
        <f>'справка №1-БАЛАНС'!E4</f>
        <v>0</v>
      </c>
      <c r="C3" s="590"/>
      <c r="D3" s="590"/>
      <c r="E3" s="590"/>
      <c r="F3" s="544" t="s">
        <v>3</v>
      </c>
      <c r="G3" s="525"/>
      <c r="H3" s="525" t="str">
        <f>'справка №1-БАЛАНС'!H4</f>
        <v> </v>
      </c>
    </row>
    <row r="4" spans="1:8" ht="17.25" customHeight="1">
      <c r="A4" s="465" t="s">
        <v>4</v>
      </c>
      <c r="B4" s="591" t="str">
        <f>'справка №1-БАЛАНС'!E5</f>
        <v>01.01.2007г.-31.12.2007г.</v>
      </c>
      <c r="C4" s="591"/>
      <c r="D4" s="591"/>
      <c r="E4" s="314"/>
      <c r="F4" s="464"/>
      <c r="G4" s="542"/>
      <c r="H4" s="545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6"/>
      <c r="H7" s="546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6"/>
      <c r="H8" s="546"/>
    </row>
    <row r="9" spans="1:8" ht="12">
      <c r="A9" s="298" t="s">
        <v>282</v>
      </c>
      <c r="B9" s="299" t="s">
        <v>283</v>
      </c>
      <c r="C9" s="46"/>
      <c r="D9" s="46">
        <v>2</v>
      </c>
      <c r="E9" s="298" t="s">
        <v>284</v>
      </c>
      <c r="F9" s="547" t="s">
        <v>285</v>
      </c>
      <c r="G9" s="548"/>
      <c r="H9" s="548"/>
    </row>
    <row r="10" spans="1:8" ht="12">
      <c r="A10" s="298" t="s">
        <v>286</v>
      </c>
      <c r="B10" s="299" t="s">
        <v>287</v>
      </c>
      <c r="C10" s="46">
        <v>261</v>
      </c>
      <c r="D10" s="46">
        <v>171</v>
      </c>
      <c r="E10" s="298" t="s">
        <v>288</v>
      </c>
      <c r="F10" s="547" t="s">
        <v>289</v>
      </c>
      <c r="G10" s="548"/>
      <c r="H10" s="548"/>
    </row>
    <row r="11" spans="1:8" ht="12">
      <c r="A11" s="298" t="s">
        <v>290</v>
      </c>
      <c r="B11" s="299" t="s">
        <v>291</v>
      </c>
      <c r="C11" s="46">
        <v>1</v>
      </c>
      <c r="D11" s="46">
        <v>1</v>
      </c>
      <c r="E11" s="300" t="s">
        <v>292</v>
      </c>
      <c r="F11" s="547" t="s">
        <v>293</v>
      </c>
      <c r="G11" s="548"/>
      <c r="H11" s="548"/>
    </row>
    <row r="12" spans="1:8" ht="12">
      <c r="A12" s="298" t="s">
        <v>294</v>
      </c>
      <c r="B12" s="299" t="s">
        <v>295</v>
      </c>
      <c r="C12" s="46">
        <v>33</v>
      </c>
      <c r="D12" s="46">
        <v>31</v>
      </c>
      <c r="E12" s="300" t="s">
        <v>77</v>
      </c>
      <c r="F12" s="547" t="s">
        <v>296</v>
      </c>
      <c r="G12" s="548"/>
      <c r="H12" s="548">
        <v>14</v>
      </c>
    </row>
    <row r="13" spans="1:18" ht="12">
      <c r="A13" s="298" t="s">
        <v>297</v>
      </c>
      <c r="B13" s="299" t="s">
        <v>298</v>
      </c>
      <c r="C13" s="46">
        <v>7</v>
      </c>
      <c r="D13" s="46">
        <v>7</v>
      </c>
      <c r="E13" s="301" t="s">
        <v>50</v>
      </c>
      <c r="F13" s="549" t="s">
        <v>299</v>
      </c>
      <c r="G13" s="546">
        <f>SUM(G9:G12)</f>
        <v>0</v>
      </c>
      <c r="H13" s="546">
        <f>SUM(H9:H12)</f>
        <v>14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24">
      <c r="A14" s="298" t="s">
        <v>300</v>
      </c>
      <c r="B14" s="299" t="s">
        <v>301</v>
      </c>
      <c r="C14" s="46"/>
      <c r="D14" s="46"/>
      <c r="E14" s="300"/>
      <c r="F14" s="550"/>
      <c r="G14" s="551"/>
      <c r="H14" s="551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2" t="s">
        <v>305</v>
      </c>
      <c r="G15" s="548"/>
      <c r="H15" s="548"/>
    </row>
    <row r="16" spans="1:8" ht="12">
      <c r="A16" s="298" t="s">
        <v>306</v>
      </c>
      <c r="B16" s="299" t="s">
        <v>307</v>
      </c>
      <c r="C16" s="47">
        <v>20</v>
      </c>
      <c r="D16" s="47">
        <v>3</v>
      </c>
      <c r="E16" s="298" t="s">
        <v>308</v>
      </c>
      <c r="F16" s="550" t="s">
        <v>309</v>
      </c>
      <c r="G16" s="553"/>
      <c r="H16" s="553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1"/>
      <c r="H17" s="551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1"/>
      <c r="H18" s="551"/>
    </row>
    <row r="19" spans="1:15" ht="12">
      <c r="A19" s="301" t="s">
        <v>50</v>
      </c>
      <c r="B19" s="303" t="s">
        <v>315</v>
      </c>
      <c r="C19" s="49">
        <f>SUM(C9:C15)+C16</f>
        <v>322</v>
      </c>
      <c r="D19" s="49">
        <f>SUM(D9:D15)+D16</f>
        <v>215</v>
      </c>
      <c r="E19" s="304" t="s">
        <v>316</v>
      </c>
      <c r="F19" s="550" t="s">
        <v>317</v>
      </c>
      <c r="G19" s="548">
        <v>52</v>
      </c>
      <c r="H19" s="548">
        <v>51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318</v>
      </c>
      <c r="F20" s="550" t="s">
        <v>319</v>
      </c>
      <c r="G20" s="548"/>
      <c r="H20" s="548"/>
    </row>
    <row r="21" spans="1:8" ht="24">
      <c r="A21" s="296" t="s">
        <v>320</v>
      </c>
      <c r="B21" s="305"/>
      <c r="C21" s="315"/>
      <c r="D21" s="315"/>
      <c r="E21" s="298" t="s">
        <v>321</v>
      </c>
      <c r="F21" s="550" t="s">
        <v>322</v>
      </c>
      <c r="G21" s="548">
        <v>1255</v>
      </c>
      <c r="H21" s="548">
        <v>626</v>
      </c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0" t="s">
        <v>326</v>
      </c>
      <c r="G22" s="548"/>
      <c r="H22" s="548"/>
    </row>
    <row r="23" spans="1:8" ht="24">
      <c r="A23" s="298" t="s">
        <v>327</v>
      </c>
      <c r="B23" s="305" t="s">
        <v>328</v>
      </c>
      <c r="C23" s="46">
        <v>21</v>
      </c>
      <c r="D23" s="46">
        <v>9</v>
      </c>
      <c r="E23" s="298" t="s">
        <v>329</v>
      </c>
      <c r="F23" s="550" t="s">
        <v>330</v>
      </c>
      <c r="G23" s="548"/>
      <c r="H23" s="548"/>
    </row>
    <row r="24" spans="1:18" ht="24">
      <c r="A24" s="298" t="s">
        <v>331</v>
      </c>
      <c r="B24" s="305" t="s">
        <v>332</v>
      </c>
      <c r="C24" s="46"/>
      <c r="D24" s="46"/>
      <c r="E24" s="301" t="s">
        <v>102</v>
      </c>
      <c r="F24" s="552" t="s">
        <v>333</v>
      </c>
      <c r="G24" s="546">
        <f>SUM(G19:G23)</f>
        <v>1307</v>
      </c>
      <c r="H24" s="546">
        <f>SUM(H19:H23)</f>
        <v>677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334</v>
      </c>
      <c r="C25" s="46">
        <v>30</v>
      </c>
      <c r="D25" s="46">
        <v>14</v>
      </c>
      <c r="E25" s="302"/>
      <c r="F25" s="304"/>
      <c r="G25" s="551"/>
      <c r="H25" s="551"/>
    </row>
    <row r="26" spans="1:14" ht="12">
      <c r="A26" s="301" t="s">
        <v>75</v>
      </c>
      <c r="B26" s="306" t="s">
        <v>335</v>
      </c>
      <c r="C26" s="49">
        <f>SUM(C22:C25)</f>
        <v>51</v>
      </c>
      <c r="D26" s="49">
        <f>SUM(D22:D25)</f>
        <v>23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24">
      <c r="A28" s="127" t="s">
        <v>336</v>
      </c>
      <c r="B28" s="293" t="s">
        <v>337</v>
      </c>
      <c r="C28" s="50">
        <f>C26+C19</f>
        <v>373</v>
      </c>
      <c r="D28" s="50">
        <f>D26+D19</f>
        <v>238</v>
      </c>
      <c r="E28" s="127" t="s">
        <v>338</v>
      </c>
      <c r="F28" s="552" t="s">
        <v>339</v>
      </c>
      <c r="G28" s="546">
        <f>G13+G15+G24</f>
        <v>1307</v>
      </c>
      <c r="H28" s="546">
        <f>H13+H15+H24</f>
        <v>691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340</v>
      </c>
      <c r="B30" s="293" t="s">
        <v>341</v>
      </c>
      <c r="C30" s="50">
        <f>IF((G28-C28)&gt;0,G28-C28,0)</f>
        <v>934</v>
      </c>
      <c r="D30" s="50">
        <f>IF((H28-D28)&gt;0,H28-D28,0)</f>
        <v>453</v>
      </c>
      <c r="E30" s="127" t="s">
        <v>342</v>
      </c>
      <c r="F30" s="552" t="s">
        <v>343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344</v>
      </c>
      <c r="C31" s="46"/>
      <c r="D31" s="46"/>
      <c r="E31" s="296" t="s">
        <v>853</v>
      </c>
      <c r="F31" s="550" t="s">
        <v>345</v>
      </c>
      <c r="G31" s="548"/>
      <c r="H31" s="548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0" t="s">
        <v>349</v>
      </c>
      <c r="G32" s="548"/>
      <c r="H32" s="548"/>
    </row>
    <row r="33" spans="1:18" ht="12">
      <c r="A33" s="128" t="s">
        <v>350</v>
      </c>
      <c r="B33" s="306" t="s">
        <v>351</v>
      </c>
      <c r="C33" s="49">
        <f>C28+C31+C32</f>
        <v>373</v>
      </c>
      <c r="D33" s="49">
        <f>D28+D31+D32</f>
        <v>238</v>
      </c>
      <c r="E33" s="127" t="s">
        <v>352</v>
      </c>
      <c r="F33" s="552" t="s">
        <v>353</v>
      </c>
      <c r="G33" s="53">
        <f>G32+G31+G28</f>
        <v>1307</v>
      </c>
      <c r="H33" s="53">
        <f>H32+H31+H28</f>
        <v>691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354</v>
      </c>
      <c r="B34" s="293" t="s">
        <v>355</v>
      </c>
      <c r="C34" s="50">
        <f>IF((G33-C33)&gt;0,G33-C33,0)</f>
        <v>934</v>
      </c>
      <c r="D34" s="50">
        <f>IF((H33-D33)&gt;0,H33-D33,0)</f>
        <v>453</v>
      </c>
      <c r="E34" s="128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1"/>
      <c r="H36" s="551"/>
    </row>
    <row r="37" spans="1:8" ht="24">
      <c r="A37" s="309" t="s">
        <v>362</v>
      </c>
      <c r="B37" s="310" t="s">
        <v>363</v>
      </c>
      <c r="C37" s="430"/>
      <c r="D37" s="430"/>
      <c r="E37" s="308"/>
      <c r="F37" s="555"/>
      <c r="G37" s="551"/>
      <c r="H37" s="551"/>
    </row>
    <row r="38" spans="1:8" ht="12">
      <c r="A38" s="311" t="s">
        <v>364</v>
      </c>
      <c r="B38" s="310" t="s">
        <v>365</v>
      </c>
      <c r="C38" s="126"/>
      <c r="D38" s="126"/>
      <c r="E38" s="308"/>
      <c r="F38" s="555"/>
      <c r="G38" s="551"/>
      <c r="H38" s="551"/>
    </row>
    <row r="39" spans="1:18" ht="24">
      <c r="A39" s="312" t="s">
        <v>366</v>
      </c>
      <c r="B39" s="129" t="s">
        <v>367</v>
      </c>
      <c r="C39" s="458">
        <f>+IF((G33-C33-C35)&gt;0,G33-C33-C35,0)</f>
        <v>934</v>
      </c>
      <c r="D39" s="458">
        <f>+IF((H33-D33-D35)&gt;0,H33-D33-D35,0)</f>
        <v>453</v>
      </c>
      <c r="E39" s="313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6" t="s">
        <v>372</v>
      </c>
      <c r="G40" s="548"/>
      <c r="H40" s="548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934</v>
      </c>
      <c r="D41" s="52">
        <f>IF(H39=0,IF(D39-D40&gt;0,D39-D40+H40,0),IF(H39-H40&lt;0,H40-H39+D39,0))</f>
        <v>453</v>
      </c>
      <c r="E41" s="127" t="s">
        <v>375</v>
      </c>
      <c r="F41" s="569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377</v>
      </c>
      <c r="B42" s="292" t="s">
        <v>378</v>
      </c>
      <c r="C42" s="53">
        <f>C33+C35+C39</f>
        <v>1307</v>
      </c>
      <c r="D42" s="53">
        <f>D33+D35+D39</f>
        <v>691</v>
      </c>
      <c r="E42" s="128" t="s">
        <v>379</v>
      </c>
      <c r="F42" s="129" t="s">
        <v>380</v>
      </c>
      <c r="G42" s="53">
        <f>G39+G33</f>
        <v>1307</v>
      </c>
      <c r="H42" s="53">
        <f>H39+H33</f>
        <v>691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6" t="s">
        <v>859</v>
      </c>
      <c r="B45" s="576"/>
      <c r="C45" s="576"/>
      <c r="D45" s="576"/>
      <c r="E45" s="576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271</v>
      </c>
      <c r="B48" s="575" t="s">
        <v>869</v>
      </c>
      <c r="C48" s="427" t="s">
        <v>381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4.25">
      <c r="A49" s="559"/>
      <c r="B49" s="560"/>
      <c r="C49" s="425"/>
      <c r="D49" s="45" t="s">
        <v>862</v>
      </c>
      <c r="E49" s="558"/>
      <c r="F49" s="558"/>
      <c r="G49" s="561"/>
      <c r="H49" s="561"/>
    </row>
    <row r="50" spans="1:8" ht="12.75" customHeight="1">
      <c r="A50" s="559"/>
      <c r="B50" s="560"/>
      <c r="C50" s="428"/>
      <c r="D50" s="589"/>
      <c r="E50" s="589"/>
      <c r="F50" s="589"/>
      <c r="G50" s="589"/>
      <c r="H50" s="589"/>
    </row>
    <row r="51" spans="1:8" ht="15">
      <c r="A51" s="562"/>
      <c r="B51" s="558"/>
      <c r="C51" s="581" t="s">
        <v>780</v>
      </c>
      <c r="D51" s="587"/>
      <c r="E51" s="587"/>
      <c r="F51" s="558"/>
      <c r="G51" s="561"/>
      <c r="H51" s="561"/>
    </row>
    <row r="52" spans="1:8" ht="14.25">
      <c r="A52" s="562"/>
      <c r="B52" s="558"/>
      <c r="C52" s="425"/>
      <c r="D52" s="45" t="s">
        <v>861</v>
      </c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17" top="0.19" bottom="0.19" header="0.17" footer="0.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375" style="541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383</v>
      </c>
      <c r="B4" s="468" t="str">
        <f>'справка №1-БАЛАНС'!E3</f>
        <v>БУЛЛЕНД ИНВЕСТМЪНТС АДСИЦ</v>
      </c>
      <c r="C4" s="539" t="s">
        <v>2</v>
      </c>
      <c r="D4" s="539">
        <f>'справка №1-БАЛАНС'!H3</f>
        <v>131471738</v>
      </c>
      <c r="E4" s="323"/>
      <c r="F4" s="323"/>
    </row>
    <row r="5" spans="1:4" ht="15">
      <c r="A5" s="468" t="s">
        <v>274</v>
      </c>
      <c r="B5" s="468">
        <f>'справка №1-БАЛАНС'!E4</f>
        <v>0</v>
      </c>
      <c r="C5" s="540" t="s">
        <v>3</v>
      </c>
      <c r="D5" s="539" t="str">
        <f>'справка №1-БАЛАНС'!H4</f>
        <v> </v>
      </c>
    </row>
    <row r="6" spans="1:6" ht="12" customHeight="1">
      <c r="A6" s="469" t="s">
        <v>4</v>
      </c>
      <c r="B6" s="504" t="str">
        <f>'справка №1-БАЛАНС'!E5</f>
        <v>01.01.2007г.-31.12.2007г.</v>
      </c>
      <c r="C6" s="470"/>
      <c r="D6" s="471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-1164</v>
      </c>
      <c r="D11" s="54">
        <v>-121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-40</v>
      </c>
      <c r="D13" s="54">
        <v>-39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-162</v>
      </c>
      <c r="D19" s="54">
        <v>-66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-1366</v>
      </c>
      <c r="D20" s="55">
        <f>SUM(D10:D19)</f>
        <v>-226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-374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-1630</v>
      </c>
      <c r="D27" s="54">
        <v>-4119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1612</v>
      </c>
      <c r="D28" s="54">
        <v>31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-3418</v>
      </c>
      <c r="D31" s="54">
        <v>-415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-3436</v>
      </c>
      <c r="D32" s="55">
        <f>SUM(D22:D31)</f>
        <v>-4877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9435</v>
      </c>
      <c r="D34" s="54">
        <v>5345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-26</v>
      </c>
      <c r="D39" s="54">
        <v>38</v>
      </c>
      <c r="E39" s="130"/>
      <c r="F39" s="130"/>
    </row>
    <row r="40" spans="1:6" ht="12">
      <c r="A40" s="332" t="s">
        <v>443</v>
      </c>
      <c r="B40" s="333" t="s">
        <v>444</v>
      </c>
      <c r="C40" s="54">
        <v>-23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9386</v>
      </c>
      <c r="D42" s="55">
        <f>SUM(D34:D41)</f>
        <v>5383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4584</v>
      </c>
      <c r="D43" s="55">
        <f>D42+D32+D20</f>
        <v>280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283</v>
      </c>
      <c r="D44" s="132">
        <v>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4867</v>
      </c>
      <c r="D45" s="55">
        <f>D44+D43</f>
        <v>283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436"/>
      <c r="B50" s="436" t="s">
        <v>381</v>
      </c>
      <c r="C50" s="577"/>
      <c r="D50" s="577"/>
      <c r="G50" s="133"/>
      <c r="H50" s="133"/>
    </row>
    <row r="51" spans="1:8" ht="14.25">
      <c r="A51" s="45"/>
      <c r="B51" s="45" t="s">
        <v>864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77"/>
      <c r="D52" s="577"/>
      <c r="G52" s="133"/>
      <c r="H52" s="133"/>
    </row>
    <row r="53" spans="1:8" ht="14.25">
      <c r="A53" s="318"/>
      <c r="B53" s="45" t="s">
        <v>863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" right="0.17" top="0.17" bottom="0.53" header="0.17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7">
      <selection activeCell="A38" sqref="A38"/>
    </sheetView>
  </sheetViews>
  <sheetFormatPr defaultColWidth="9.00390625" defaultRowHeight="12.75"/>
  <cols>
    <col min="1" max="1" width="48.50390625" style="537" customWidth="1"/>
    <col min="2" max="2" width="8.375" style="53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0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0" t="str">
        <f>'справка №1-БАЛАНС'!E3</f>
        <v>БУЛЛЕНД ИНВЕСТМЪНТС АДСИЦ</v>
      </c>
      <c r="C3" s="580"/>
      <c r="D3" s="580"/>
      <c r="E3" s="580"/>
      <c r="F3" s="580"/>
      <c r="G3" s="580"/>
      <c r="H3" s="580"/>
      <c r="I3" s="580"/>
      <c r="J3" s="474"/>
      <c r="K3" s="594" t="s">
        <v>2</v>
      </c>
      <c r="L3" s="594"/>
      <c r="M3" s="476">
        <f>'справка №1-БАЛАНС'!H3</f>
        <v>131471738</v>
      </c>
      <c r="N3" s="2"/>
    </row>
    <row r="4" spans="1:15" s="530" customFormat="1" ht="13.5" customHeight="1">
      <c r="A4" s="465" t="s">
        <v>460</v>
      </c>
      <c r="B4" s="580">
        <f>'справка №1-БАЛАНС'!E4</f>
        <v>0</v>
      </c>
      <c r="C4" s="580"/>
      <c r="D4" s="580"/>
      <c r="E4" s="580"/>
      <c r="F4" s="580"/>
      <c r="G4" s="580"/>
      <c r="H4" s="580"/>
      <c r="I4" s="580"/>
      <c r="J4" s="136"/>
      <c r="K4" s="595" t="s">
        <v>3</v>
      </c>
      <c r="L4" s="595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4</v>
      </c>
      <c r="B5" s="596" t="str">
        <f>'справка №1-БАЛАНС'!E5</f>
        <v>01.01.2007г.-31.12.2007г.</v>
      </c>
      <c r="C5" s="596"/>
      <c r="D5" s="596"/>
      <c r="E5" s="596"/>
      <c r="F5" s="477"/>
      <c r="G5" s="477"/>
      <c r="H5" s="477"/>
      <c r="I5" s="477"/>
      <c r="J5" s="477"/>
      <c r="K5" s="478"/>
      <c r="L5" s="325"/>
      <c r="M5" s="479" t="s">
        <v>5</v>
      </c>
      <c r="N5" s="4"/>
    </row>
    <row r="6" spans="1:14" s="531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1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5470</v>
      </c>
      <c r="D11" s="58">
        <f>'справка №1-БАЛАНС'!H19</f>
        <v>224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472</v>
      </c>
      <c r="J11" s="58">
        <f>'справка №1-БАЛАНС'!H29+'справка №1-БАЛАНС'!H32</f>
        <v>0</v>
      </c>
      <c r="K11" s="60"/>
      <c r="L11" s="344">
        <f>SUM(C11:K11)</f>
        <v>6166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5470</v>
      </c>
      <c r="D15" s="61">
        <f aca="true" t="shared" si="2" ref="D15:M15">D11+D12</f>
        <v>224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472</v>
      </c>
      <c r="J15" s="61">
        <f t="shared" si="2"/>
        <v>0</v>
      </c>
      <c r="K15" s="61">
        <f t="shared" si="2"/>
        <v>0</v>
      </c>
      <c r="L15" s="344">
        <f t="shared" si="1"/>
        <v>6166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934</v>
      </c>
      <c r="J16" s="345">
        <f>+'справка №1-БАЛАНС'!G32</f>
        <v>0</v>
      </c>
      <c r="K16" s="60"/>
      <c r="L16" s="344">
        <f t="shared" si="1"/>
        <v>934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-23</v>
      </c>
      <c r="J17" s="62">
        <f>J18+J19</f>
        <v>0</v>
      </c>
      <c r="K17" s="62">
        <f t="shared" si="3"/>
        <v>0</v>
      </c>
      <c r="L17" s="344">
        <f t="shared" si="1"/>
        <v>-23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-23</v>
      </c>
      <c r="J18" s="60"/>
      <c r="K18" s="60"/>
      <c r="L18" s="344">
        <f t="shared" si="1"/>
        <v>-23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5">
        <v>0</v>
      </c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7548</v>
      </c>
      <c r="D28" s="60">
        <v>1887</v>
      </c>
      <c r="E28" s="60"/>
      <c r="F28" s="60"/>
      <c r="G28" s="60"/>
      <c r="H28" s="60"/>
      <c r="I28" s="60"/>
      <c r="J28" s="60"/>
      <c r="K28" s="60"/>
      <c r="L28" s="344">
        <f t="shared" si="1"/>
        <v>9435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13018</v>
      </c>
      <c r="D29" s="59">
        <f aca="true" t="shared" si="6" ref="D29:M29">D17+D20+D21+D24+D28+D27+D15+D16</f>
        <v>2111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1383</v>
      </c>
      <c r="J29" s="59">
        <f t="shared" si="6"/>
        <v>0</v>
      </c>
      <c r="K29" s="59">
        <f t="shared" si="6"/>
        <v>0</v>
      </c>
      <c r="L29" s="344">
        <f t="shared" si="1"/>
        <v>16512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13018</v>
      </c>
      <c r="D32" s="59">
        <f t="shared" si="7"/>
        <v>2111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1383</v>
      </c>
      <c r="J32" s="59">
        <f t="shared" si="7"/>
        <v>0</v>
      </c>
      <c r="K32" s="59">
        <f t="shared" si="7"/>
        <v>0</v>
      </c>
      <c r="L32" s="344">
        <f t="shared" si="1"/>
        <v>16512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860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870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855</v>
      </c>
      <c r="K38" s="15"/>
      <c r="L38" s="579"/>
      <c r="M38" s="579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4.25">
      <c r="A40" s="534"/>
      <c r="B40" s="535"/>
      <c r="C40" s="536"/>
      <c r="D40" s="536"/>
      <c r="E40" s="45" t="s">
        <v>862</v>
      </c>
      <c r="F40" s="536"/>
      <c r="G40" s="536"/>
      <c r="H40" s="536"/>
      <c r="I40" s="536"/>
      <c r="J40" s="536"/>
      <c r="K40" s="536"/>
      <c r="L40" s="45" t="s">
        <v>861</v>
      </c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6" header="0.17" footer="0.16"/>
  <pageSetup fitToHeight="1" fitToWidth="1" horizontalDpi="600" verticalDpi="600" orientation="landscape" paperSize="9" scale="9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B1">
      <selection activeCell="H18" sqref="H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БУЛЛЕНД ИНВЕСТМЪНТС АДСИЦ</v>
      </c>
      <c r="D2" s="611"/>
      <c r="E2" s="611"/>
      <c r="F2" s="611"/>
      <c r="G2" s="611"/>
      <c r="H2" s="611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131471738</v>
      </c>
      <c r="P2" s="481"/>
      <c r="Q2" s="481"/>
      <c r="R2" s="524"/>
    </row>
    <row r="3" spans="1:18" ht="15">
      <c r="A3" s="609" t="s">
        <v>4</v>
      </c>
      <c r="B3" s="610"/>
      <c r="C3" s="612" t="str">
        <f>'справка №1-БАЛАНС'!E5</f>
        <v>01.01.2007г.-31.12.2007г.</v>
      </c>
      <c r="D3" s="612"/>
      <c r="E3" s="612"/>
      <c r="F3" s="483"/>
      <c r="G3" s="483"/>
      <c r="H3" s="483"/>
      <c r="I3" s="483"/>
      <c r="J3" s="483"/>
      <c r="K3" s="483"/>
      <c r="L3" s="483"/>
      <c r="M3" s="601" t="s">
        <v>3</v>
      </c>
      <c r="N3" s="601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523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60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36">
      <c r="A15" s="453" t="s">
        <v>856</v>
      </c>
      <c r="B15" s="374" t="s">
        <v>857</v>
      </c>
      <c r="C15" s="454" t="s">
        <v>858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5008</v>
      </c>
      <c r="E18" s="187">
        <v>2935</v>
      </c>
      <c r="F18" s="187">
        <v>1748</v>
      </c>
      <c r="G18" s="74">
        <f t="shared" si="2"/>
        <v>6195</v>
      </c>
      <c r="H18" s="63">
        <v>837</v>
      </c>
      <c r="I18" s="63">
        <v>0</v>
      </c>
      <c r="J18" s="74">
        <f t="shared" si="3"/>
        <v>7032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7032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>
        <v>464</v>
      </c>
      <c r="E37" s="189">
        <v>3942</v>
      </c>
      <c r="F37" s="189">
        <v>439</v>
      </c>
      <c r="G37" s="74">
        <f t="shared" si="2"/>
        <v>3967</v>
      </c>
      <c r="H37" s="72"/>
      <c r="I37" s="72"/>
      <c r="J37" s="74">
        <f t="shared" si="3"/>
        <v>3967</v>
      </c>
      <c r="K37" s="72"/>
      <c r="L37" s="72"/>
      <c r="M37" s="72"/>
      <c r="N37" s="74">
        <f t="shared" si="4"/>
        <v>0</v>
      </c>
      <c r="O37" s="72">
        <v>5</v>
      </c>
      <c r="P37" s="72">
        <v>8</v>
      </c>
      <c r="Q37" s="74">
        <f t="shared" si="9"/>
        <v>-3</v>
      </c>
      <c r="R37" s="74">
        <f t="shared" si="10"/>
        <v>3970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464</v>
      </c>
      <c r="E38" s="194">
        <f aca="true" t="shared" si="12" ref="E38:P38">E27+E32+E37</f>
        <v>3942</v>
      </c>
      <c r="F38" s="194">
        <f t="shared" si="12"/>
        <v>439</v>
      </c>
      <c r="G38" s="74">
        <f t="shared" si="2"/>
        <v>3967</v>
      </c>
      <c r="H38" s="75">
        <f t="shared" si="12"/>
        <v>0</v>
      </c>
      <c r="I38" s="75">
        <f t="shared" si="12"/>
        <v>0</v>
      </c>
      <c r="J38" s="74">
        <f t="shared" si="3"/>
        <v>3967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5</v>
      </c>
      <c r="P38" s="75">
        <f t="shared" si="12"/>
        <v>8</v>
      </c>
      <c r="Q38" s="74">
        <f t="shared" si="9"/>
        <v>-3</v>
      </c>
      <c r="R38" s="74">
        <f t="shared" si="10"/>
        <v>3970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5472</v>
      </c>
      <c r="E40" s="438">
        <f>E17+E18+E19+E25+E38+E39</f>
        <v>6877</v>
      </c>
      <c r="F40" s="438">
        <f aca="true" t="shared" si="13" ref="F40:R40">F17+F18+F19+F25+F38+F39</f>
        <v>2187</v>
      </c>
      <c r="G40" s="438">
        <f t="shared" si="13"/>
        <v>10162</v>
      </c>
      <c r="H40" s="438">
        <f t="shared" si="13"/>
        <v>837</v>
      </c>
      <c r="I40" s="438">
        <f t="shared" si="13"/>
        <v>0</v>
      </c>
      <c r="J40" s="438">
        <f t="shared" si="13"/>
        <v>10999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5</v>
      </c>
      <c r="P40" s="438">
        <f t="shared" si="13"/>
        <v>8</v>
      </c>
      <c r="Q40" s="438">
        <f t="shared" si="13"/>
        <v>-3</v>
      </c>
      <c r="R40" s="438">
        <f t="shared" si="13"/>
        <v>11002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870</v>
      </c>
      <c r="C44" s="354"/>
      <c r="D44" s="355"/>
      <c r="E44" s="355"/>
      <c r="F44" s="355"/>
      <c r="G44" s="351"/>
      <c r="H44" s="356" t="s">
        <v>381</v>
      </c>
      <c r="I44" s="356"/>
      <c r="J44" s="356"/>
      <c r="K44" s="608"/>
      <c r="L44" s="608"/>
      <c r="M44" s="608"/>
      <c r="N44" s="608"/>
      <c r="O44" s="597" t="s">
        <v>780</v>
      </c>
      <c r="P44" s="598"/>
      <c r="Q44" s="598"/>
      <c r="R44" s="598"/>
    </row>
    <row r="45" spans="1:18" ht="14.25">
      <c r="A45" s="349"/>
      <c r="B45" s="349"/>
      <c r="C45" s="349"/>
      <c r="D45" s="529"/>
      <c r="E45" s="529"/>
      <c r="F45" s="529"/>
      <c r="G45" s="349"/>
      <c r="H45" s="349"/>
      <c r="I45" s="349"/>
      <c r="J45" s="45" t="s">
        <v>862</v>
      </c>
      <c r="K45" s="349"/>
      <c r="L45" s="349"/>
      <c r="M45" s="349"/>
      <c r="N45" s="349"/>
      <c r="O45" s="349"/>
      <c r="P45" s="45" t="s">
        <v>861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8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6">
      <selection activeCell="D30" sqref="D30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4" t="s">
        <v>608</v>
      </c>
      <c r="B1" s="614"/>
      <c r="C1" s="614"/>
      <c r="D1" s="614"/>
      <c r="E1" s="614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383</v>
      </c>
      <c r="B3" s="618" t="str">
        <f>'справка №1-БАЛАНС'!E3</f>
        <v>БУЛЛЕНД ИНВЕСТМЪНТС АДСИЦ</v>
      </c>
      <c r="C3" s="619"/>
      <c r="D3" s="524" t="s">
        <v>2</v>
      </c>
      <c r="E3" s="107">
        <f>'справка №1-БАЛАНС'!H3</f>
        <v>131471738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4</v>
      </c>
      <c r="B4" s="615" t="str">
        <f>'справка №1-БАЛАНС'!E5</f>
        <v>01.01.2007г.-31.12.2007г.</v>
      </c>
      <c r="C4" s="616"/>
      <c r="D4" s="525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609</v>
      </c>
      <c r="B5" s="494"/>
      <c r="C5" s="495"/>
      <c r="D5" s="107"/>
      <c r="E5" s="496" t="s">
        <v>610</v>
      </c>
    </row>
    <row r="6" spans="1:14" s="100" customFormat="1" ht="24">
      <c r="A6" s="389" t="s">
        <v>463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71</v>
      </c>
      <c r="D29" s="108">
        <v>71</v>
      </c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9</v>
      </c>
      <c r="D35" s="108">
        <v>9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26</v>
      </c>
      <c r="D38" s="105">
        <f>SUM(D39:D42)</f>
        <v>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26</v>
      </c>
      <c r="D42" s="108">
        <v>26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106</v>
      </c>
      <c r="D43" s="104">
        <f>D24+D28+D29+D31+D30+D32+D33+D38</f>
        <v>106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106</v>
      </c>
      <c r="D44" s="103">
        <f>D43+D21+D19+D9</f>
        <v>106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26</v>
      </c>
      <c r="D85" s="104">
        <f>SUM(D86:D90)+D94</f>
        <v>26</v>
      </c>
      <c r="E85" s="104">
        <f>SUM(E86:E90)+E94</f>
        <v>0</v>
      </c>
      <c r="F85" s="104">
        <f>SUM(F86:F90)+F94</f>
        <v>26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24</v>
      </c>
      <c r="D87" s="108">
        <v>24</v>
      </c>
      <c r="E87" s="119">
        <f t="shared" si="1"/>
        <v>0</v>
      </c>
      <c r="F87" s="108">
        <v>24</v>
      </c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2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2</v>
      </c>
      <c r="D92" s="108">
        <v>2</v>
      </c>
      <c r="E92" s="119">
        <f t="shared" si="1"/>
        <v>0</v>
      </c>
      <c r="F92" s="108">
        <v>2</v>
      </c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26</v>
      </c>
      <c r="D96" s="104">
        <f>D85+D80+D75+D71+D95</f>
        <v>26</v>
      </c>
      <c r="E96" s="104">
        <f>E85+E80+E75+E71+E95</f>
        <v>0</v>
      </c>
      <c r="F96" s="104">
        <f>F85+F80+F75+F71+F95</f>
        <v>26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26</v>
      </c>
      <c r="D97" s="104">
        <f>D96+D68+D66</f>
        <v>26</v>
      </c>
      <c r="E97" s="104">
        <f>E96+E68+E66</f>
        <v>0</v>
      </c>
      <c r="F97" s="104">
        <f>F96+F68+F66</f>
        <v>26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779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870</v>
      </c>
      <c r="B109" s="617"/>
      <c r="C109" s="574" t="s">
        <v>381</v>
      </c>
      <c r="D109" s="574"/>
      <c r="E109" s="574"/>
      <c r="F109" s="574"/>
    </row>
    <row r="110" spans="1:6" ht="14.25">
      <c r="A110" s="385"/>
      <c r="B110" s="386"/>
      <c r="C110" s="385"/>
      <c r="D110" s="45" t="s">
        <v>862</v>
      </c>
      <c r="E110" s="385"/>
      <c r="F110" s="387"/>
    </row>
    <row r="111" spans="1:6" ht="12">
      <c r="A111" s="385"/>
      <c r="B111" s="386"/>
      <c r="C111" s="573"/>
      <c r="D111" s="573"/>
      <c r="E111" s="573"/>
      <c r="F111" s="573"/>
    </row>
    <row r="112" spans="1:6" ht="14.25">
      <c r="A112" s="349"/>
      <c r="B112" s="388"/>
      <c r="C112" s="349"/>
      <c r="D112" s="45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573" t="s">
        <v>780</v>
      </c>
      <c r="D114" s="349"/>
      <c r="E114" s="349"/>
      <c r="F114" s="349"/>
    </row>
    <row r="115" spans="1:6" ht="14.25">
      <c r="A115" s="349"/>
      <c r="B115" s="388"/>
      <c r="C115" s="349"/>
      <c r="D115" s="45" t="s">
        <v>861</v>
      </c>
      <c r="E115" s="349"/>
      <c r="F115" s="349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6" sqref="F16"/>
    </sheetView>
  </sheetViews>
  <sheetFormatPr defaultColWidth="9.00390625" defaultRowHeight="12.75"/>
  <cols>
    <col min="1" max="1" width="52.625" style="107" customWidth="1"/>
    <col min="2" max="2" width="9.125" style="522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383</v>
      </c>
      <c r="B4" s="620" t="str">
        <f>'справка №1-БАЛАНС'!E3</f>
        <v>БУЛЛЕНД ИНВЕСТМЪНТС АДСИЦ</v>
      </c>
      <c r="C4" s="620"/>
      <c r="D4" s="620"/>
      <c r="E4" s="620"/>
      <c r="F4" s="620"/>
      <c r="G4" s="626" t="s">
        <v>2</v>
      </c>
      <c r="H4" s="626"/>
      <c r="I4" s="498">
        <f>'справка №1-БАЛАНС'!H3</f>
        <v>131471738</v>
      </c>
    </row>
    <row r="5" spans="1:9" ht="15">
      <c r="A5" s="499" t="s">
        <v>4</v>
      </c>
      <c r="B5" s="621" t="str">
        <f>'справка №1-БАЛАНС'!E5</f>
        <v>01.01.2007г.-31.12.2007г.</v>
      </c>
      <c r="C5" s="621"/>
      <c r="D5" s="621"/>
      <c r="E5" s="621"/>
      <c r="F5" s="621"/>
      <c r="G5" s="624" t="s">
        <v>3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783</v>
      </c>
    </row>
    <row r="7" spans="1:9" s="518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>
        <v>416</v>
      </c>
      <c r="D13" s="98"/>
      <c r="E13" s="98"/>
      <c r="F13" s="98">
        <v>730</v>
      </c>
      <c r="G13" s="98">
        <v>5</v>
      </c>
      <c r="H13" s="98">
        <v>8</v>
      </c>
      <c r="I13" s="434">
        <f aca="true" t="shared" si="0" ref="I13:I26">F13+G13-H13</f>
        <v>727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>
        <v>3200000</v>
      </c>
      <c r="D15" s="98"/>
      <c r="E15" s="98"/>
      <c r="F15" s="98">
        <v>3243</v>
      </c>
      <c r="G15" s="98"/>
      <c r="H15" s="98"/>
      <c r="I15" s="434">
        <f t="shared" si="0"/>
        <v>3243</v>
      </c>
    </row>
    <row r="16" spans="1:9" s="519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3200416</v>
      </c>
      <c r="D17" s="85">
        <f t="shared" si="1"/>
        <v>0</v>
      </c>
      <c r="E17" s="85">
        <f t="shared" si="1"/>
        <v>0</v>
      </c>
      <c r="F17" s="85">
        <f t="shared" si="1"/>
        <v>3973</v>
      </c>
      <c r="G17" s="85">
        <f t="shared" si="1"/>
        <v>5</v>
      </c>
      <c r="H17" s="85">
        <f t="shared" si="1"/>
        <v>8</v>
      </c>
      <c r="I17" s="434">
        <f t="shared" si="0"/>
        <v>3970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870</v>
      </c>
      <c r="B30" s="623"/>
      <c r="C30" s="623"/>
      <c r="D30" s="457" t="s">
        <v>818</v>
      </c>
      <c r="E30" s="622"/>
      <c r="F30" s="622"/>
      <c r="G30" s="622"/>
      <c r="H30" s="420" t="s">
        <v>780</v>
      </c>
      <c r="I30" s="622"/>
      <c r="J30" s="622"/>
    </row>
    <row r="31" spans="1:9" s="519" customFormat="1" ht="14.25">
      <c r="A31" s="349"/>
      <c r="B31" s="388"/>
      <c r="C31" s="349"/>
      <c r="D31" s="521"/>
      <c r="E31" s="45" t="s">
        <v>862</v>
      </c>
      <c r="F31" s="521"/>
      <c r="G31" s="521"/>
      <c r="H31" s="521"/>
      <c r="I31" s="45" t="s">
        <v>861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workbookViewId="0" topLeftCell="A1">
      <selection activeCell="A151" sqref="A1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БУЛЛЕНД ИНВЕСТМЪНТС АДСИЦ</v>
      </c>
      <c r="C5" s="627"/>
      <c r="D5" s="627"/>
      <c r="E5" s="568" t="s">
        <v>2</v>
      </c>
      <c r="F5" s="451">
        <f>'справка №1-БАЛАНС'!H3</f>
        <v>131471738</v>
      </c>
    </row>
    <row r="6" spans="1:13" ht="15" customHeight="1">
      <c r="A6" s="27" t="s">
        <v>821</v>
      </c>
      <c r="B6" s="628" t="str">
        <f>'справка №1-БАЛАНС'!E5</f>
        <v>01.01.2007г.-31.12.2007г.</v>
      </c>
      <c r="C6" s="628"/>
      <c r="D6" s="508"/>
      <c r="E6" s="567" t="s">
        <v>3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35" t="s">
        <v>870</v>
      </c>
      <c r="B151" s="452"/>
      <c r="C151" s="629" t="s">
        <v>818</v>
      </c>
      <c r="D151" s="629"/>
      <c r="E151" s="629"/>
      <c r="F151" s="629"/>
    </row>
    <row r="152" spans="1:6" ht="14.25">
      <c r="A152" s="515"/>
      <c r="B152" s="516"/>
      <c r="C152" s="515"/>
      <c r="D152" s="45" t="s">
        <v>862</v>
      </c>
      <c r="E152" s="515"/>
      <c r="F152" s="515"/>
    </row>
    <row r="153" spans="1:6" ht="14.25">
      <c r="A153" s="515"/>
      <c r="B153" s="516"/>
      <c r="C153" s="515"/>
      <c r="D153" s="45"/>
      <c r="E153" s="515"/>
      <c r="F153" s="515"/>
    </row>
    <row r="154" spans="1:6" ht="12.75">
      <c r="A154" s="515"/>
      <c r="B154" s="516"/>
      <c r="C154" s="629" t="s">
        <v>780</v>
      </c>
      <c r="D154" s="629"/>
      <c r="E154" s="629"/>
      <c r="F154" s="629"/>
    </row>
    <row r="155" spans="3:5" ht="14.25">
      <c r="C155" s="515"/>
      <c r="D155" s="45" t="s">
        <v>861</v>
      </c>
      <c r="E155" s="515"/>
    </row>
  </sheetData>
  <sheetProtection/>
  <mergeCells count="4">
    <mergeCell ref="B5:D5"/>
    <mergeCell ref="B6:C6"/>
    <mergeCell ref="C154:F154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 d</cp:lastModifiedBy>
  <cp:lastPrinted>2008-01-28T16:13:08Z</cp:lastPrinted>
  <dcterms:created xsi:type="dcterms:W3CDTF">2000-06-29T12:02:40Z</dcterms:created>
  <dcterms:modified xsi:type="dcterms:W3CDTF">2008-01-28T16:52:04Z</dcterms:modified>
  <cp:category/>
  <cp:version/>
  <cp:contentType/>
  <cp:contentStatus/>
</cp:coreProperties>
</file>