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8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<sst xmlns="http://schemas.openxmlformats.org/spreadsheetml/2006/main" count="1071" uniqueCount="884">
  <si>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</si>
  <si>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</si>
  <si>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</si>
  <si>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</si>
  <si>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</si>
  <si>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</si>
  <si>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</si>
  <si>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</si>
  <si>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</si>
  <si>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</si>
  <si>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</si>
  <si>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</si>
  <si>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</si>
  <si>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</si>
  <si>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</si>
  <si>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</si>
  <si>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</si>
  <si>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</si>
  <si>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</si>
  <si>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</si>
  <si>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</si>
  <si>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</si>
  <si>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</si>
  <si>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</si>
  <si>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</si>
  <si>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</si>
  <si>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</si>
  <si>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</si>
  <si>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</si>
  <si>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</si>
  <si>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</si>
  <si>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</si>
  <si>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</si>
  <si>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</si>
  <si>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</si>
  <si>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</si>
  <si>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</si>
  <si>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</si>
  <si>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</si>
  <si>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</si>
  <si>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</si>
  <si>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</si>
  <si>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</si>
  <si>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</si>
  <si>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</si>
  <si>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</si>
  <si>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</si>
  <si>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</si>
  <si>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</si>
  <si>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</si>
  <si>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</si>
  <si>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</si>
  <si>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</si>
  <si>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</si>
  <si>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</si>
  <si>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</si>
  <si>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</si>
  <si>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</si>
  <si>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</si>
  <si>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</si>
  <si>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</si>
  <si>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</si>
  <si>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</si>
  <si>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</si>
  <si>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</si>
  <si>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</si>
  <si>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</si>
  <si>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</si>
  <si>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</si>
  <si>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</si>
  <si>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</si>
  <si>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</si>
  <si>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</si>
  <si>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</si>
  <si>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</si>
  <si>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</si>
  <si>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</si>
  <si>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</si>
  <si>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</si>
  <si>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</si>
  <si>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</si>
  <si>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</si>
  <si>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</si>
  <si>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</si>
  <si>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</si>
  <si>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</si>
  <si>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</si>
  <si>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</si>
  <si>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</si>
  <si>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</si>
  <si>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</si>
  <si>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</si>
  <si>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</si>
  <si>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</si>
  <si>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</si>
  <si>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</si>
  <si>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</si>
  <si>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</si>
  <si>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</si>
  <si>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</si>
  <si>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</si>
  <si>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</si>
  <si>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</si>
  <si>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</si>
  <si>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</si>
  <si>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</si>
  <si>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</si>
  <si>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</si>
  <si>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</si>
  <si>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</si>
  <si>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</si>
  <si>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</si>
  <si>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</si>
  <si>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</si>
  <si>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</si>
  <si>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</si>
  <si>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</si>
  <si>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</si>
  <si>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</si>
  <si>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</si>
  <si>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</si>
  <si>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</si>
  <si>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</si>
  <si>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</si>
  <si>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</si>
  <si>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</si>
  <si>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</si>
  <si>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</si>
  <si>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</si>
  <si>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</si>
  <si>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</si>
  <si>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</si>
  <si>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</si>
  <si>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</si>
  <si>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</si>
  <si>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</si>
  <si>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</si>
  <si>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</si>
  <si>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</si>
  <si>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</si>
  <si>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</si>
  <si>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</si>
  <si>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</si>
  <si>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</si>
  <si>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</si>
  <si>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</si>
  <si>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</si>
  <si>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</si>
  <si>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</si>
  <si>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</si>
  <si>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</si>
  <si>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</si>
  <si>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</si>
  <si>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</si>
  <si>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</si>
  <si>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</si>
  <si>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</si>
  <si>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</si>
  <si>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</si>
  <si>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</si>
  <si>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</si>
  <si>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</si>
  <si>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</si>
  <si>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</si>
  <si>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</si>
  <si>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</si>
  <si>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</si>
  <si>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</si>
  <si>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</si>
  <si>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</si>
  <si>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</si>
  <si>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</si>
  <si>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</si>
  <si>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</si>
  <si>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</si>
  <si>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</si>
  <si>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</si>
  <si>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</si>
  <si>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</si>
  <si>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</si>
  <si>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</si>
  <si>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</si>
  <si>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</si>
  <si>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</si>
  <si>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</si>
  <si>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</si>
  <si>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</si>
  <si>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</si>
  <si>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</si>
  <si>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</si>
  <si>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</si>
  <si>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</si>
  <si>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</si>
  <si>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</si>
  <si>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</si>
  <si>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</si>
  <si>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</si>
  <si>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</si>
  <si>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</si>
  <si>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</si>
  <si>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</si>
  <si>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</si>
  <si>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</si>
  <si>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</si>
  <si>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</si>
  <si>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</si>
  <si>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</si>
  <si>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</si>
  <si>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</si>
  <si>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</si>
  <si>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</si>
  <si>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</si>
  <si>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</si>
  <si>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</si>
  <si>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</si>
  <si>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</si>
  <si>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</si>
  <si>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</si>
  <si>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</si>
  <si>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</si>
  <si>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</si>
  <si>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</si>
  <si>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</si>
  <si>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</si>
  <si>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</si>
  <si>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</si>
  <si>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</si>
  <si>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</si>
  <si>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</si>
  <si>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</si>
  <si>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</si>
  <si>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</si>
  <si>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</si>
  <si>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</si>
  <si>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</si>
  <si>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</si>
  <si>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</si>
  <si>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</si>
  <si>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</si>
  <si>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</si>
  <si>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</si>
  <si>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</si>
  <si>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</si>
  <si>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</si>
  <si>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</si>
  <si>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</si>
  <si>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</si>
  <si>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</si>
  <si>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</si>
  <si>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</si>
  <si>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</si>
  <si>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</si>
  <si>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</si>
  <si>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</si>
  <si>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</si>
  <si>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</si>
  <si>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</si>
  <si>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</si>
  <si>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</si>
  <si>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</si>
  <si>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</si>
  <si>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</si>
  <si>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</si>
  <si>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</si>
  <si>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</si>
  <si>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</si>
  <si>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</si>
  <si>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</si>
  <si>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</si>
  <si>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</si>
  <si>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</si>
  <si>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</si>
  <si>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</si>
  <si>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</si>
  <si>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</si>
  <si>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</si>
  <si>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</si>
  <si>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</si>
  <si>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</si>
  <si>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</si>
  <si>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</si>
  <si>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</si>
  <si>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</si>
  <si>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</si>
  <si>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</si>
  <si>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</si>
  <si>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</si>
  <si>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</si>
  <si>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</si>
  <si>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</si>
  <si>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</si>
  <si>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</si>
  <si>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</si>
  <si>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</si>
  <si>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</si>
  <si>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</si>
  <si>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</si>
  <si>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</si>
  <si>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</si>
  <si>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</si>
  <si>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</si>
  <si>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</si>
  <si>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</si>
  <si>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</si>
  <si>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</si>
  <si>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</si>
  <si>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</si>
  <si>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</si>
  <si>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</si>
  <si>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</si>
  <si>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</si>
  <si>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</si>
  <si>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</si>
  <si>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</si>
  <si>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</si>
  <si>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</si>
  <si>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</si>
  <si>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</si>
  <si>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</si>
  <si>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</si>
  <si>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</si>
  <si>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</si>
  <si>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</si>
  <si>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</si>
  <si>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</si>
  <si>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</si>
  <si>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</si>
  <si>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</si>
  <si>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</si>
  <si>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</si>
  <si>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</si>
  <si>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</si>
  <si>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</si>
  <si>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</si>
  <si>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</si>
  <si>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</si>
  <si>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</si>
  <si>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</si>
  <si>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</si>
  <si>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</si>
  <si>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</si>
  <si>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</si>
  <si>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</si>
  <si>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</si>
  <si>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</si>
  <si>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</si>
  <si>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</si>
  <si>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</si>
  <si>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</si>
  <si>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</si>
  <si>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</si>
  <si>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</si>
  <si>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</si>
  <si>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</si>
  <si>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</si>
  <si>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</si>
  <si>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</si>
  <si>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</si>
  <si>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</si>
  <si>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</si>
  <si>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</si>
  <si>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</si>
  <si>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</si>
  <si>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</si>
  <si>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</si>
  <si>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</si>
  <si>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</si>
  <si>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</si>
  <si>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</si>
  <si>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</si>
  <si>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</si>
  <si>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</si>
  <si>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</si>
  <si>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</si>
  <si>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</si>
  <si>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</si>
  <si>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</si>
  <si>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</si>
  <si>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</si>
  <si>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</si>
  <si>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</si>
  <si>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</si>
  <si>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</si>
  <si>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</si>
  <si>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</si>
  <si>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</si>
  <si>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</si>
  <si>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</si>
  <si>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</si>
  <si>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</si>
  <si>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</si>
  <si>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</si>
  <si>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</si>
  <si>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</si>
  <si>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</si>
  <si>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</si>
  <si>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</si>
  <si>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</si>
  <si>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</si>
  <si>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</si>
  <si>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</si>
  <si>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</si>
  <si>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</si>
  <si>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</si>
  <si>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</si>
  <si>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</si>
  <si>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</si>
  <si>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</si>
  <si>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</si>
  <si>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</si>
  <si>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</si>
  <si>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</si>
  <si>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</si>
  <si>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</si>
  <si>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</si>
  <si>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</si>
  <si>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</si>
  <si>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</si>
  <si>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</si>
  <si>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</si>
  <si>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</si>
  <si>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</si>
  <si>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</si>
  <si>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</si>
  <si>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</si>
  <si>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</si>
  <si>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</si>
  <si>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</si>
  <si>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</si>
  <si>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</si>
  <si>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</si>
  <si>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</si>
  <si>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</si>
  <si>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</si>
  <si>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</si>
  <si>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</si>
  <si>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</si>
  <si>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</si>
  <si>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</si>
  <si>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</si>
  <si>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</si>
  <si>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</si>
  <si>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</si>
  <si>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</si>
  <si>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</si>
  <si>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</si>
  <si>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</si>
  <si>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</si>
  <si>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</si>
  <si>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</si>
  <si>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</si>
  <si>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</si>
  <si>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</si>
  <si>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</si>
  <si>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</si>
  <si>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</si>
  <si>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</si>
  <si>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</si>
  <si>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</si>
  <si>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</si>
  <si>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</si>
  <si>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</si>
  <si>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</si>
  <si>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</si>
  <si>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</si>
  <si>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</si>
  <si>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</si>
  <si>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</si>
  <si>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</si>
  <si>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</si>
  <si>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</si>
  <si>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</si>
  <si>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</si>
  <si>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</si>
  <si>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</si>
  <si>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</si>
  <si>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</si>
  <si>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</si>
  <si>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</si>
  <si>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</si>
  <si>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</si>
  <si>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</si>
  <si>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</si>
  <si>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</si>
  <si>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</si>
  <si>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</si>
  <si>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</si>
  <si>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</si>
  <si>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</si>
  <si>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</si>
  <si>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</si>
  <si>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</si>
  <si>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</si>
  <si>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</si>
  <si>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</si>
  <si>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</si>
  <si>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</si>
  <si>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</si>
  <si>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</si>
  <si>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</si>
  <si>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</si>
  <si>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</si>
  <si>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</si>
  <si>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</si>
  <si>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</si>
  <si>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</si>
  <si>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</si>
  <si>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</si>
  <si>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</si>
  <si>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</si>
  <si>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</si>
  <si>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</si>
  <si>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</si>
  <si>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</si>
  <si>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</si>
  <si>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</si>
  <si>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</si>
  <si>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</si>
  <si>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</si>
  <si>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</si>
  <si>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</si>
  <si>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</si>
  <si>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</si>
  <si>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</si>
  <si>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</si>
  <si>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</si>
  <si>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</si>
  <si>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</si>
  <si>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</si>
  <si>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</si>
  <si>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</si>
  <si>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</si>
  <si>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</si>
  <si>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</si>
  <si>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</si>
  <si>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</si>
  <si>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</si>
  <si>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</si>
  <si>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</si>
  <si>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</si>
  <si>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</si>
  <si>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</si>
  <si>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</si>
  <si>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</si>
  <si>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</si>
  <si>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</si>
  <si>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</si>
  <si>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</si>
  <si>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</si>
  <si>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</si>
  <si>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</si>
  <si>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</si>
  <si>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</si>
  <si>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</si>
  <si>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</si>
  <si>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</si>
  <si>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</si>
  <si>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</si>
  <si>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</si>
  <si>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</si>
  <si>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</si>
  <si>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</si>
  <si>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</si>
  <si>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</si>
  <si>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</si>
  <si>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</si>
  <si>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</si>
  <si>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</si>
  <si>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</si>
  <si>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</si>
  <si>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</si>
  <si>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</si>
  <si>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</si>
  <si>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</si>
  <si>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</si>
  <si>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</si>
  <si>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</si>
  <si>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</si>
  <si>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</si>
  <si>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</si>
  <si>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</si>
  <si>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</si>
  <si>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</si>
  <si>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</si>
  <si>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</si>
  <si>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</si>
  <si>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</si>
  <si>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</si>
  <si>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</si>
  <si>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</si>
  <si>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</si>
  <si>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</si>
  <si>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</si>
  <si>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</si>
  <si>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</si>
  <si>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</si>
  <si>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</si>
  <si>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</si>
  <si>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</si>
  <si>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</si>
  <si>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</si>
  <si>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</si>
  <si>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</si>
  <si>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</si>
  <si>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</si>
  <si>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</si>
  <si>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</si>
  <si>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</si>
  <si>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</si>
  <si>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</si>
  <si>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</si>
  <si>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</si>
  <si>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</si>
  <si>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</si>
  <si>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</si>
  <si>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</si>
  <si>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</si>
  <si>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</si>
  <si>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</si>
  <si>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</si>
  <si>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</si>
  <si>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</si>
  <si>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</si>
  <si>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</si>
  <si>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</si>
  <si>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</si>
  <si>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</si>
  <si>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</si>
  <si>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</si>
  <si>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</si>
  <si>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</si>
  <si>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</si>
  <si>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</si>
  <si>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</si>
  <si>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</si>
  <si>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</si>
  <si>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</si>
  <si>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</si>
  <si>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</si>
  <si>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</si>
  <si>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</si>
  <si>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</si>
  <si>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</si>
  <si>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</si>
  <si>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</si>
  <si>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</si>
  <si>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</si>
  <si>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</si>
  <si>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</si>
  <si>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</si>
  <si>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</si>
  <si>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</si>
  <si>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</si>
  <si>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</si>
  <si>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</si>
  <si>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</si>
  <si>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</si>
  <si>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</si>
  <si>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</si>
  <si>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</si>
  <si>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</si>
  <si>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</si>
  <si>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</si>
  <si>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</si>
  <si>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</si>
  <si>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</si>
  <si>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</si>
  <si>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</si>
  <si>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</si>
  <si>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</si>
  <si>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</si>
  <si>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</si>
  <si>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</si>
  <si>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</si>
  <si>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</si>
  <si>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</si>
  <si>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</si>
  <si>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</si>
  <si>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</si>
  <si>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</si>
  <si>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</si>
  <si>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</si>
  <si>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</si>
  <si>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</si>
  <si>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</si>
  <si>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</si>
  <si>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</si>
  <si>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</si>
  <si>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</si>
  <si>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</si>
  <si>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</si>
  <si>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</si>
  <si>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</si>
  <si>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</si>
  <si>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</si>
  <si>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</si>
  <si>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</si>
  <si>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</si>
  <si>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</si>
  <si>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</si>
  <si>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</si>
  <si>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</si>
  <si>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</si>
  <si>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</si>
  <si>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</si>
  <si>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</si>
  <si>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</si>
  <si>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</si>
  <si>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</si>
  <si>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</si>
  <si>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</si>
  <si>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</si>
  <si>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</si>
  <si>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</si>
  <si>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</si>
  <si>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</si>
  <si>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</si>
  <si>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</si>
  <si>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</si>
  <si>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</si>
  <si>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</si>
  <si>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</si>
  <si>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</si>
  <si>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</si>
  <si>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</si>
  <si>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</si>
  <si>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</si>
  <si>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</si>
  <si>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</si>
  <si>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</si>
  <si>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</si>
  <si>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</si>
  <si>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</si>
  <si>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</si>
  <si>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</si>
  <si>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</si>
  <si>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</si>
  <si>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</si>
  <si>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</si>
  <si>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</si>
  <si>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</si>
  <si>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</si>
  <si>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</si>
  <si>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</si>
  <si>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</si>
  <si>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</si>
  <si>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</si>
  <si>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</si>
  <si>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</si>
  <si>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</si>
  <si>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</si>
  <si>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</si>
  <si>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</si>
  <si>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</si>
  <si>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</si>
  <si>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</si>
  <si>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</si>
  <si>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</si>
  <si>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</si>
  <si>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</si>
  <si>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</si>
  <si>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</si>
  <si>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</si>
  <si>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</si>
  <si>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</si>
  <si>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</si>
  <si>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</si>
  <si>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</si>
  <si>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</si>
  <si>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</si>
  <si>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</si>
  <si>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</si>
  <si>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</si>
  <si>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</si>
  <si>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</si>
  <si>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</si>
  <si>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</si>
  <si>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</si>
  <si>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</si>
  <si>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</si>
  <si>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</si>
  <si>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</si>
  <si>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</si>
  <si>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</si>
  <si>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</si>
  <si>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</si>
  <si>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</si>
  <si>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</si>
  <si>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</si>
  <si>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</si>
  <si>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</si>
  <si>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</si>
  <si>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</si>
  <si>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</si>
  <si>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</si>
  <si>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</si>
  <si>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</si>
  <si>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</si>
  <si>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</si>
  <si>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</si>
  <si>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</si>
  <si>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</si>
  <si>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</si>
  <si>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</si>
  <si>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</si>
  <si>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</si>
  <si>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</si>
  <si>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</si>
  <si>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</si>
  <si>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</si>
  <si>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</si>
  <si>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</si>
  <si>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</si>
  <si>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</si>
  <si>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</si>
  <si>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</si>
  <si>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</si>
  <si>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</si>
  <si>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</si>
  <si>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</si>
  <si>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</si>
  <si>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</si>
  <si>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</si>
  <si>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</si>
  <si>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</si>
  <si>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</si>
  <si>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</si>
  <si>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</si>
  <si>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</si>
  <si>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</si>
  <si>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</si>
  <si>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</si>
  <si>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</si>
  <si>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</si>
  <si>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</si>
  <si>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</si>
  <si>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</si>
  <si>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</si>
  <si>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</si>
  <si>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</si>
  <si>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</si>
  <si>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</si>
  <si>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</si>
  <si>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</si>
  <si>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</si>
  <si>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</si>
  <si>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</si>
  <si>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</si>
  <si>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</si>
  <si>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</si>
  <si>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</si>
  <si>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</si>
  <si>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</si>
  <si>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</si>
  <si>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</si>
  <si>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</si>
  <si>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</si>
  <si>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</si>
  <si>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Съставител:Ралица Кайджиева</t>
  </si>
  <si>
    <t>Ръководител:Явор Хайтов, Красимир Сланчев</t>
  </si>
  <si>
    <t>Съставител: Ралица Кайджиева</t>
  </si>
  <si>
    <t>Ралица Кайджиева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</si>
  <si>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</si>
  <si>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</si>
  <si>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</si>
  <si>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 xml:space="preserve">Съставител:Ралица </t>
  </si>
  <si>
    <t>Кайджиева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</si>
  <si>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</si>
  <si>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</si>
  <si>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</si>
  <si>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</si>
  <si>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</si>
  <si>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неконсолидиран</t>
  </si>
  <si>
    <t>01.01.2009 - 31.03.2009</t>
  </si>
  <si>
    <t>1.Локомотивен и вагонен завод  ЕАД</t>
  </si>
  <si>
    <t>2. Ремонтно Възстановително Предприятие Кьоне АД</t>
  </si>
  <si>
    <t>3.Мегалинк  ЕАД</t>
  </si>
  <si>
    <t>4.Завод за стоманобетонови конструкции и изделия ЕООД</t>
  </si>
  <si>
    <t>5 Артескос 98  АД</t>
  </si>
  <si>
    <t>Дата на съставяне:21.04.2009г.</t>
  </si>
  <si>
    <t>21.04.2009г.</t>
  </si>
  <si>
    <t>Дата на съставяне: 21.04.2009г.</t>
  </si>
  <si>
    <t xml:space="preserve">Дата на съставяне:   21.04.2009г.                                    </t>
  </si>
  <si>
    <t xml:space="preserve">Дата  на съставяне: 21.04.2009г.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</si>
</sst>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H69" sqref="H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175443402</v>
      </c>
    </row>
    <row r="4" spans="1:8" ht="15">
      <c r="A4" s="580" t="s">
        <v>3</v>
      </c>
      <c r="B4" s="582"/>
      <c r="C4" s="582"/>
      <c r="D4" s="582"/>
      <c r="E4" s="504" t="s">
        <v>872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58363</v>
      </c>
      <c r="H11" s="152">
        <v>58363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58363</v>
      </c>
      <c r="H12" s="153">
        <v>58363</v>
      </c>
    </row>
    <row r="13" spans="1:8" ht="15">
      <c r="A13" s="235" t="s">
        <v>28</v>
      </c>
      <c r="B13" s="241" t="s">
        <v>29</v>
      </c>
      <c r="C13" s="151">
        <v>27</v>
      </c>
      <c r="D13" s="151">
        <v>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58363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84</v>
      </c>
      <c r="D19" s="155">
        <f>SUM(D11:D18)</f>
        <v>17</v>
      </c>
      <c r="E19" s="237" t="s">
        <v>53</v>
      </c>
      <c r="F19" s="242" t="s">
        <v>54</v>
      </c>
      <c r="G19" s="152">
        <v>10072</v>
      </c>
      <c r="H19" s="152">
        <v>10072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10072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-3497</v>
      </c>
      <c r="H27" s="154">
        <f>SUM(H28:H30)</f>
        <v>-2656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-3497</v>
      </c>
      <c r="H29" s="316">
        <v>-2656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-29</v>
      </c>
      <c r="H32" s="316">
        <v>-841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-3526</v>
      </c>
      <c r="H33" s="154">
        <f>H27+H31+H32</f>
        <v>-3497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59406</v>
      </c>
      <c r="D34" s="155">
        <f>SUM(D35:D38)</f>
        <v>59406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59406</v>
      </c>
      <c r="D35" s="151">
        <v>59406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64909</v>
      </c>
      <c r="H36" s="154">
        <f>H25+H17+H33</f>
        <v>64938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59406</v>
      </c>
      <c r="D45" s="155">
        <f>D34+D39+D44</f>
        <v>59406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38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304</v>
      </c>
      <c r="D54" s="151">
        <v>304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59795</v>
      </c>
      <c r="D55" s="155">
        <f>D19+D20+D21+D27+D32+D45+D51+D53+D54</f>
        <v>59728</v>
      </c>
      <c r="E55" s="237" t="s">
        <v>172</v>
      </c>
      <c r="F55" s="261" t="s">
        <v>173</v>
      </c>
      <c r="G55" s="154">
        <f>G49+G51+G52+G53+G54</f>
        <v>38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4109</v>
      </c>
      <c r="H59" s="152">
        <v>4084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3068</v>
      </c>
      <c r="H61" s="154">
        <f>SUM(H62:H68)</f>
        <v>3030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</v>
      </c>
      <c r="H62" s="152">
        <v>92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2776</v>
      </c>
      <c r="H63" s="152">
        <v>2844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124</v>
      </c>
      <c r="H66" s="152">
        <v>80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13</v>
      </c>
      <c r="H67" s="152">
        <v>9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10</v>
      </c>
      <c r="H68" s="152">
        <v>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2560</v>
      </c>
      <c r="H69" s="152">
        <v>2565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9747</v>
      </c>
      <c r="H71" s="161">
        <f>H59+H60+H61+H69+H70</f>
        <v>9679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1761</v>
      </c>
      <c r="D74" s="151">
        <v>1760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1761</v>
      </c>
      <c r="D75" s="155">
        <f>SUM(D67:D74)</f>
        <v>1760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9747</v>
      </c>
      <c r="H79" s="162">
        <f>H71+H74+H75+H76</f>
        <v>9679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13104</v>
      </c>
      <c r="D83" s="151">
        <v>13075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13104</v>
      </c>
      <c r="D84" s="155">
        <f>D83+D82+D78</f>
        <v>13075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32</v>
      </c>
      <c r="D87" s="151">
        <v>26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</v>
      </c>
      <c r="D91" s="155">
        <f>SUM(D87:D90)</f>
        <v>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14899</v>
      </c>
      <c r="D93" s="155">
        <f>D64+D75+D84+D91+D92</f>
        <v>14889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74694</v>
      </c>
      <c r="D94" s="164">
        <f>D93+D55</f>
        <v>74617</v>
      </c>
      <c r="E94" s="449" t="s">
        <v>270</v>
      </c>
      <c r="F94" s="289" t="s">
        <v>271</v>
      </c>
      <c r="G94" s="165">
        <f>G36+G39+G55+G79</f>
        <v>74694</v>
      </c>
      <c r="H94" s="165">
        <f>H36+H39+H55+H79</f>
        <v>74617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8" t="s">
        <v>858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859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C13" sqref="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Железопътна Инфраструктура Холдингово Дружество АД</v>
      </c>
      <c r="C2" s="585"/>
      <c r="D2" s="585"/>
      <c r="E2" s="585"/>
      <c r="F2" s="587" t="s">
        <v>2</v>
      </c>
      <c r="G2" s="587"/>
      <c r="H2" s="526">
        <f>'справка №1-БАЛАНС'!H3</f>
        <v>175443402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01.01.2009 - 31.03.2009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46</v>
      </c>
      <c r="D10" s="46">
        <v>66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</v>
      </c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156</v>
      </c>
      <c r="D12" s="46">
        <v>146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8</v>
      </c>
      <c r="D13" s="46">
        <v>5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225</v>
      </c>
      <c r="D19" s="49">
        <f>SUM(D9:D15)+D16</f>
        <v>218</v>
      </c>
      <c r="E19" s="304" t="s">
        <v>316</v>
      </c>
      <c r="F19" s="552" t="s">
        <v>317</v>
      </c>
      <c r="G19" s="550">
        <v>239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43</v>
      </c>
      <c r="D22" s="46">
        <v>50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239</v>
      </c>
      <c r="H24" s="548">
        <f>SUM(H19:H23)</f>
        <v>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43</v>
      </c>
      <c r="D26" s="49">
        <f>SUM(D22:D25)</f>
        <v>50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268</v>
      </c>
      <c r="D28" s="50">
        <f>D26+D19</f>
        <v>268</v>
      </c>
      <c r="E28" s="127" t="s">
        <v>338</v>
      </c>
      <c r="F28" s="554" t="s">
        <v>339</v>
      </c>
      <c r="G28" s="548">
        <f>G13+G15+G24</f>
        <v>239</v>
      </c>
      <c r="H28" s="548">
        <f>H13+H15+H24</f>
        <v>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</v>
      </c>
      <c r="H30" s="53">
        <f>IF((D28-H28)&gt;0,D28-H28,0)</f>
        <v>253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268</v>
      </c>
      <c r="D33" s="49">
        <f>D28-D31+D32</f>
        <v>268</v>
      </c>
      <c r="E33" s="127" t="s">
        <v>352</v>
      </c>
      <c r="F33" s="554" t="s">
        <v>353</v>
      </c>
      <c r="G33" s="53">
        <f>G32-G31+G28</f>
        <v>239</v>
      </c>
      <c r="H33" s="53">
        <f>H32-H31+H28</f>
        <v>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</v>
      </c>
      <c r="H34" s="548">
        <f>IF((D33-H33)&gt;0,D33-H33,0)</f>
        <v>253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29</v>
      </c>
      <c r="H39" s="559">
        <f>IF(H34&gt;0,IF(D35+H34&lt;0,0,D35+H34),IF(D34-D35&lt;0,D35-D34,0))</f>
        <v>253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</v>
      </c>
      <c r="H41" s="52">
        <f>IF(D39=0,IF(H39-H40&gt;0,H39-H40+D40,0),IF(D39-D40&lt;0,D40-D39+H40,0))</f>
        <v>253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268</v>
      </c>
      <c r="D42" s="53">
        <f>D33+D35+D39</f>
        <v>268</v>
      </c>
      <c r="E42" s="128" t="s">
        <v>379</v>
      </c>
      <c r="F42" s="129" t="s">
        <v>380</v>
      </c>
      <c r="G42" s="53">
        <f>G39+G33</f>
        <v>268</v>
      </c>
      <c r="H42" s="53">
        <f>H39+H33</f>
        <v>268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816</v>
      </c>
      <c r="D48" s="583" t="s">
        <v>861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01.01.2009 - 31.03.2009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-29</v>
      </c>
      <c r="D11" s="54">
        <v>-48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-102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-5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-147</v>
      </c>
      <c r="D20" s="55">
        <f>SUM(D10:D19)</f>
        <v>-48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7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509</v>
      </c>
      <c r="D36" s="54">
        <v>50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-446</v>
      </c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57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120</v>
      </c>
      <c r="D42" s="55">
        <f>SUM(D34:D41)</f>
        <v>50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-20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52</v>
      </c>
      <c r="D44" s="132">
        <v>26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32</v>
      </c>
      <c r="D45" s="55">
        <f>D44+D43</f>
        <v>28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32</v>
      </c>
      <c r="D46" s="56">
        <v>28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Железопътна Инфраструктура Холдингово Дружество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01.01.2009 - 31.03.2009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58363</v>
      </c>
      <c r="D11" s="58">
        <f>'справка №1-БАЛАНС'!H19</f>
        <v>10072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-3497</v>
      </c>
      <c r="K11" s="60"/>
      <c r="L11" s="344">
        <f>SUM(C11:K11)</f>
        <v>64938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58363</v>
      </c>
      <c r="D15" s="61">
        <f aca="true" t="shared" si="2" ref="D15:M15">D11+D12</f>
        <v>10072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-3497</v>
      </c>
      <c r="K15" s="61">
        <f t="shared" si="2"/>
        <v>0</v>
      </c>
      <c r="L15" s="344">
        <f t="shared" si="1"/>
        <v>64938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</v>
      </c>
      <c r="K16" s="60"/>
      <c r="L16" s="344">
        <f t="shared" si="1"/>
        <v>-29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-3526</v>
      </c>
      <c r="K29" s="59">
        <f t="shared" si="6"/>
        <v>0</v>
      </c>
      <c r="L29" s="344">
        <f t="shared" si="1"/>
        <v>64909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-3526</v>
      </c>
      <c r="K32" s="59">
        <f t="shared" si="7"/>
        <v>0</v>
      </c>
      <c r="L32" s="344">
        <f t="shared" si="1"/>
        <v>64909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1" t="s">
        <v>865</v>
      </c>
      <c r="E38" s="591"/>
      <c r="F38" s="591" t="s">
        <v>866</v>
      </c>
      <c r="G38" s="591"/>
      <c r="H38" s="591"/>
      <c r="I38" s="591"/>
      <c r="J38" s="15" t="s">
        <v>868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14" sqref="L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Железопътна Инфраструктура Холдингово Дружество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01.01.2009 - 31.03.2009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4"/>
      <c r="B6" s="605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19</v>
      </c>
      <c r="E11" s="189">
        <v>12</v>
      </c>
      <c r="F11" s="189"/>
      <c r="G11" s="74">
        <f t="shared" si="2"/>
        <v>31</v>
      </c>
      <c r="H11" s="65"/>
      <c r="I11" s="65"/>
      <c r="J11" s="74">
        <f t="shared" si="3"/>
        <v>31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>
        <v>57</v>
      </c>
      <c r="F13" s="189"/>
      <c r="G13" s="74">
        <f t="shared" si="2"/>
        <v>57</v>
      </c>
      <c r="H13" s="65"/>
      <c r="I13" s="65"/>
      <c r="J13" s="74">
        <f t="shared" si="3"/>
        <v>57</v>
      </c>
      <c r="K13" s="65"/>
      <c r="L13" s="65">
        <v>2</v>
      </c>
      <c r="M13" s="65"/>
      <c r="N13" s="74">
        <f t="shared" si="4"/>
        <v>2</v>
      </c>
      <c r="O13" s="65"/>
      <c r="P13" s="65"/>
      <c r="Q13" s="74">
        <f t="shared" si="0"/>
        <v>2</v>
      </c>
      <c r="R13" s="74">
        <f t="shared" si="1"/>
        <v>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19</v>
      </c>
      <c r="E17" s="194">
        <f>SUM(E9:E16)</f>
        <v>69</v>
      </c>
      <c r="F17" s="194">
        <f>SUM(F9:F16)</f>
        <v>0</v>
      </c>
      <c r="G17" s="74">
        <f t="shared" si="2"/>
        <v>88</v>
      </c>
      <c r="H17" s="75">
        <f>SUM(H9:H16)</f>
        <v>0</v>
      </c>
      <c r="I17" s="75">
        <f>SUM(I9:I16)</f>
        <v>0</v>
      </c>
      <c r="J17" s="74">
        <f t="shared" si="3"/>
        <v>88</v>
      </c>
      <c r="K17" s="75">
        <f>SUM(K9:K16)</f>
        <v>2</v>
      </c>
      <c r="L17" s="75">
        <f>SUM(L9:L16)</f>
        <v>2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84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20</v>
      </c>
      <c r="E40" s="438">
        <f>E17+E18+E19+E25+E38+E39</f>
        <v>69</v>
      </c>
      <c r="F40" s="438">
        <f aca="true" t="shared" si="13" ref="F40:R40">F17+F18+F19+F25+F38+F39</f>
        <v>0</v>
      </c>
      <c r="G40" s="438">
        <f t="shared" si="13"/>
        <v>89</v>
      </c>
      <c r="H40" s="438">
        <f t="shared" si="13"/>
        <v>0</v>
      </c>
      <c r="I40" s="438">
        <f t="shared" si="13"/>
        <v>0</v>
      </c>
      <c r="J40" s="438">
        <f t="shared" si="13"/>
        <v>89</v>
      </c>
      <c r="K40" s="438">
        <f t="shared" si="13"/>
        <v>2</v>
      </c>
      <c r="L40" s="438">
        <f t="shared" si="13"/>
        <v>2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2" t="s">
        <v>861</v>
      </c>
      <c r="L44" s="612"/>
      <c r="M44" s="612"/>
      <c r="N44" s="612"/>
      <c r="O44" s="606" t="s">
        <v>863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87" sqref="C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Железопътна Инфраструктура Холдингово Дружество АД</v>
      </c>
      <c r="C3" s="620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01.01.2009 - 31.03.2009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304</v>
      </c>
      <c r="D21" s="108"/>
      <c r="E21" s="120">
        <f t="shared" si="0"/>
        <v>304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13104</v>
      </c>
      <c r="D24" s="119">
        <f>SUM(D25:D27)</f>
        <v>13104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13104</v>
      </c>
      <c r="D25" s="108">
        <v>13104</v>
      </c>
      <c r="E25" s="120">
        <f>C25-D25</f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1763</v>
      </c>
      <c r="D38" s="105">
        <f>SUM(D39:D42)</f>
        <v>1763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1763</v>
      </c>
      <c r="D42" s="108">
        <v>1763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14867</v>
      </c>
      <c r="D43" s="104">
        <f>D24+D28+D29+D31+D30+D32+D33+D38</f>
        <v>14867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15171</v>
      </c>
      <c r="D44" s="103">
        <f>D43+D21+D19+D9</f>
        <v>14867</v>
      </c>
      <c r="E44" s="118">
        <f>E43+E21+E19+E9</f>
        <v>304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38</v>
      </c>
      <c r="D64" s="108"/>
      <c r="E64" s="119">
        <f t="shared" si="1"/>
        <v>38</v>
      </c>
      <c r="F64" s="110"/>
    </row>
    <row r="65" spans="1:6" ht="12">
      <c r="A65" s="396" t="s">
        <v>706</v>
      </c>
      <c r="B65" s="397" t="s">
        <v>707</v>
      </c>
      <c r="C65" s="109">
        <v>38</v>
      </c>
      <c r="D65" s="109"/>
      <c r="E65" s="119">
        <f t="shared" si="1"/>
        <v>38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38</v>
      </c>
      <c r="D66" s="103">
        <f>D52+D56+D61+D62+D63+D64</f>
        <v>0</v>
      </c>
      <c r="E66" s="119">
        <f t="shared" si="1"/>
        <v>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117</v>
      </c>
      <c r="D71" s="105">
        <f>SUM(D72:D74)</f>
        <v>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116</v>
      </c>
      <c r="D72" s="108">
        <v>116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1</v>
      </c>
      <c r="D74" s="108">
        <v>1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4109</v>
      </c>
      <c r="D75" s="103">
        <f>D76+D78</f>
        <v>4109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4109</v>
      </c>
      <c r="D76" s="108">
        <v>4109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10</v>
      </c>
      <c r="D80" s="103">
        <f>SUM(D81:D84)</f>
        <v>10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10</v>
      </c>
      <c r="D84" s="108">
        <v>10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2951</v>
      </c>
      <c r="D85" s="104">
        <f>SUM(D86:D90)+D94</f>
        <v>2951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2776</v>
      </c>
      <c r="D86" s="108">
        <v>2776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21</v>
      </c>
      <c r="D87" s="108">
        <v>21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124</v>
      </c>
      <c r="D89" s="108">
        <v>124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13</v>
      </c>
      <c r="D94" s="108">
        <v>13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2560</v>
      </c>
      <c r="D95" s="108">
        <v>2560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9747</v>
      </c>
      <c r="D96" s="104">
        <f>D85+D80+D75+D71+D95</f>
        <v>9747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9785</v>
      </c>
      <c r="D97" s="104">
        <f>D96+D68+D66</f>
        <v>9747</v>
      </c>
      <c r="E97" s="104">
        <f>E96+E68+E66</f>
        <v>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Железопътна Инфраструктура Холдингово Дружество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175443402</v>
      </c>
    </row>
    <row r="5" spans="1:9" ht="15">
      <c r="A5" s="501" t="s">
        <v>5</v>
      </c>
      <c r="B5" s="622" t="str">
        <f>'справка №1-БАЛАНС'!E5</f>
        <v>01.01.2009 - 31.03.2009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4"/>
      <c r="C30" s="624"/>
      <c r="D30" s="459" t="s">
        <v>816</v>
      </c>
      <c r="E30" s="623" t="s">
        <v>861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870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871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5">
      <selection activeCell="A155" sqref="A154:A15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Железопътна Инфраструктура Холдингово Дружество АД</v>
      </c>
      <c r="C5" s="628"/>
      <c r="D5" s="628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29" t="str">
        <f>'справка №1-БАЛАНС'!E5</f>
        <v>01.01.2009 - 31.03.2009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31223</v>
      </c>
      <c r="D12" s="575">
        <v>1</v>
      </c>
      <c r="E12" s="441"/>
      <c r="F12" s="443">
        <f>C12-E12</f>
        <v>31223</v>
      </c>
    </row>
    <row r="13" spans="1:6" ht="25.5">
      <c r="A13" s="36" t="s">
        <v>875</v>
      </c>
      <c r="B13" s="37"/>
      <c r="C13" s="441">
        <v>15402</v>
      </c>
      <c r="D13" s="575">
        <v>0.819</v>
      </c>
      <c r="E13" s="441"/>
      <c r="F13" s="443">
        <f aca="true" t="shared" si="0" ref="F13:F26">C13-E13</f>
        <v>15402</v>
      </c>
    </row>
    <row r="14" spans="1:6" ht="12.75">
      <c r="A14" s="36" t="s">
        <v>876</v>
      </c>
      <c r="B14" s="37"/>
      <c r="C14" s="441">
        <v>5085</v>
      </c>
      <c r="D14" s="575">
        <v>1</v>
      </c>
      <c r="E14" s="441"/>
      <c r="F14" s="443">
        <f t="shared" si="0"/>
        <v>5085</v>
      </c>
    </row>
    <row r="15" spans="1:6" ht="25.5">
      <c r="A15" s="36" t="s">
        <v>877</v>
      </c>
      <c r="B15" s="37"/>
      <c r="C15" s="441">
        <v>6356</v>
      </c>
      <c r="D15" s="575">
        <v>1</v>
      </c>
      <c r="E15" s="441"/>
      <c r="F15" s="443">
        <f t="shared" si="0"/>
        <v>6356</v>
      </c>
    </row>
    <row r="16" spans="1:6" ht="12.75">
      <c r="A16" s="36" t="s">
        <v>878</v>
      </c>
      <c r="B16" s="37"/>
      <c r="C16" s="441">
        <v>1340</v>
      </c>
      <c r="D16" s="575">
        <v>0.5308</v>
      </c>
      <c r="E16" s="441"/>
      <c r="F16" s="443">
        <f t="shared" si="0"/>
        <v>1340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59406</v>
      </c>
      <c r="D27" s="429"/>
      <c r="E27" s="429">
        <f>SUM(E12:E26)</f>
        <v>0</v>
      </c>
      <c r="F27" s="442">
        <f>SUM(F12:F26)</f>
        <v>59406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59406</v>
      </c>
      <c r="D79" s="429"/>
      <c r="E79" s="429">
        <f>E78+E61+E44+E27</f>
        <v>0</v>
      </c>
      <c r="F79" s="442">
        <f>F78+F61+F44+F27</f>
        <v>59406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0" t="s">
        <v>858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859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Ralichka</cp:lastModifiedBy>
  <cp:lastPrinted>2009-05-08T10:55:25Z</cp:lastPrinted>
  <dcterms:created xsi:type="dcterms:W3CDTF">2000-06-29T12:02:40Z</dcterms:created>
  <dcterms:modified xsi:type="dcterms:W3CDTF">2009-05-08T10:59:58Z</dcterms:modified>
  <cp:category/>
  <cp:version/>
  <cp:contentType/>
  <cp:contentStatus/>
</cp:coreProperties>
</file>