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<sst xmlns="http://schemas.openxmlformats.org/spreadsheetml/2006/main" count="1074" uniqueCount="885">
  <si>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</si>
  <si>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</si>
  <si>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</si>
  <si>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</si>
  <si>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</si>
  <si>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</si>
  <si>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</si>
  <si>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</si>
  <si>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</si>
  <si>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</si>
  <si>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</si>
  <si>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</si>
  <si>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</si>
  <si>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</si>
  <si>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</si>
  <si>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</si>
  <si>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</si>
  <si>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</si>
  <si>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</si>
  <si>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</si>
  <si>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</si>
  <si>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</si>
  <si>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</si>
  <si>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</si>
  <si>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</si>
  <si>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</si>
  <si>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</si>
  <si>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</si>
  <si>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</si>
  <si>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</si>
  <si>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</si>
  <si>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</si>
  <si>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</si>
  <si>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</si>
  <si>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</si>
  <si>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</si>
  <si>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</si>
  <si>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</si>
  <si>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</si>
  <si>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</si>
  <si>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</si>
  <si>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</si>
  <si>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</si>
  <si>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</si>
  <si>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</si>
  <si>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</si>
  <si>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</si>
  <si>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</si>
  <si>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</si>
  <si>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</si>
  <si>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</si>
  <si>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</si>
  <si>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</si>
  <si>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</si>
  <si>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</si>
  <si>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</si>
  <si>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</si>
  <si>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</si>
  <si>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</si>
  <si>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</si>
  <si>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</si>
  <si>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</si>
  <si>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</si>
  <si>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</si>
  <si>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</si>
  <si>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</si>
  <si>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</si>
  <si>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</si>
  <si>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</si>
  <si>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</si>
  <si>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</si>
  <si>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</si>
  <si>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</si>
  <si>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</si>
  <si>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</si>
  <si>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</si>
  <si>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</si>
  <si>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</si>
  <si>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</si>
  <si>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</si>
  <si>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</si>
  <si>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</si>
  <si>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</si>
  <si>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</si>
  <si>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</si>
  <si>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</si>
  <si>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</si>
  <si>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</si>
  <si>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</si>
  <si>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</si>
  <si>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</si>
  <si>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</si>
  <si>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</si>
  <si>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</si>
  <si>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</si>
  <si>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</si>
  <si>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</si>
  <si>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</si>
  <si>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</si>
  <si>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</si>
  <si>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</si>
  <si>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</si>
  <si>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</si>
  <si>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</si>
  <si>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</si>
  <si>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</si>
  <si>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</si>
  <si>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</si>
  <si>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</si>
  <si>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</si>
  <si>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</si>
  <si>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</si>
  <si>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</si>
  <si>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</si>
  <si>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</si>
  <si>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</si>
  <si>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</si>
  <si>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</si>
  <si>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</si>
  <si>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</si>
  <si>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</si>
  <si>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</si>
  <si>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</si>
  <si>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</si>
  <si>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</si>
  <si>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</si>
  <si>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</si>
  <si>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</si>
  <si>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</si>
  <si>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</si>
  <si>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</si>
  <si>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</si>
  <si>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</si>
  <si>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</si>
  <si>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</si>
  <si>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</si>
  <si>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</si>
  <si>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</si>
  <si>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</si>
  <si>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</si>
  <si>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</si>
  <si>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</si>
  <si>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</si>
  <si>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</si>
  <si>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</si>
  <si>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</si>
  <si>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</si>
  <si>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</si>
  <si>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</si>
  <si>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</si>
  <si>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</si>
  <si>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</si>
  <si>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</si>
  <si>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</si>
  <si>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</si>
  <si>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</si>
  <si>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</si>
  <si>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</si>
  <si>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</si>
  <si>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</si>
  <si>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</si>
  <si>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</si>
  <si>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</si>
  <si>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</si>
  <si>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</si>
  <si>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</si>
  <si>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</si>
  <si>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</si>
  <si>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</si>
  <si>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</si>
  <si>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</si>
  <si>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</si>
  <si>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</si>
  <si>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</si>
  <si>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</si>
  <si>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</si>
  <si>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</si>
  <si>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</si>
  <si>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</si>
  <si>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</si>
  <si>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</si>
  <si>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</si>
  <si>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</si>
  <si>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</si>
  <si>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</si>
  <si>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</si>
  <si>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</si>
  <si>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</si>
  <si>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</si>
  <si>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</si>
  <si>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</si>
  <si>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</si>
  <si>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</si>
  <si>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</si>
  <si>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</si>
  <si>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</si>
  <si>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</si>
  <si>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</si>
  <si>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</si>
  <si>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</si>
  <si>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</si>
  <si>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</si>
  <si>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</si>
  <si>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</si>
  <si>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</si>
  <si>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</si>
  <si>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</si>
  <si>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</si>
  <si>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</si>
  <si>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</si>
  <si>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</si>
  <si>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</si>
  <si>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</si>
  <si>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</si>
  <si>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</si>
  <si>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</si>
  <si>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</si>
  <si>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</si>
  <si>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</si>
  <si>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</si>
  <si>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</si>
  <si>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</si>
  <si>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</si>
  <si>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</si>
  <si>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</si>
  <si>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</si>
  <si>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</si>
  <si>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</si>
  <si>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</si>
  <si>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</si>
  <si>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</si>
  <si>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</si>
  <si>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</si>
  <si>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</si>
  <si>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</si>
  <si>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</si>
  <si>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</si>
  <si>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</si>
  <si>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</si>
  <si>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</si>
  <si>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</si>
  <si>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</si>
  <si>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</si>
  <si>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</si>
  <si>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</si>
  <si>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</si>
  <si>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</si>
  <si>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</si>
  <si>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</si>
  <si>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</si>
  <si>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</si>
  <si>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</si>
  <si>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</si>
  <si>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</si>
  <si>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</si>
  <si>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</si>
  <si>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</si>
  <si>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</si>
  <si>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</si>
  <si>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</si>
  <si>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</si>
  <si>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</si>
  <si>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</si>
  <si>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</si>
  <si>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</si>
  <si>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</si>
  <si>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</si>
  <si>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</si>
  <si>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</si>
  <si>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</si>
  <si>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</si>
  <si>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</si>
  <si>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</si>
  <si>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</si>
  <si>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</si>
  <si>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</si>
  <si>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</si>
  <si>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</si>
  <si>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</si>
  <si>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</si>
  <si>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</si>
  <si>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</si>
  <si>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</si>
  <si>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</si>
  <si>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</si>
  <si>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</si>
  <si>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</si>
  <si>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</si>
  <si>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</si>
  <si>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</si>
  <si>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</si>
  <si>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</si>
  <si>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</si>
  <si>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</si>
  <si>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</si>
  <si>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</si>
  <si>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</si>
  <si>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</si>
  <si>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</si>
  <si>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</si>
  <si>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</si>
  <si>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</si>
  <si>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</si>
  <si>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</si>
  <si>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</si>
  <si>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</si>
  <si>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</si>
  <si>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</si>
  <si>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</si>
  <si>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</si>
  <si>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</si>
  <si>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</si>
  <si>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</si>
  <si>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</si>
  <si>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</si>
  <si>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</si>
  <si>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</si>
  <si>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</si>
  <si>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</si>
  <si>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</si>
  <si>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</si>
  <si>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</si>
  <si>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</si>
  <si>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</si>
  <si>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</si>
  <si>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</si>
  <si>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</si>
  <si>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</si>
  <si>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</si>
  <si>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</si>
  <si>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</si>
  <si>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</si>
  <si>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</si>
  <si>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</si>
  <si>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</si>
  <si>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</si>
  <si>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</si>
  <si>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</si>
  <si>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</si>
  <si>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</si>
  <si>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</si>
  <si>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</si>
  <si>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</si>
  <si>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</si>
  <si>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</si>
  <si>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</si>
  <si>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</si>
  <si>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</si>
  <si>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</si>
  <si>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</si>
  <si>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</si>
  <si>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</si>
  <si>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</si>
  <si>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</si>
  <si>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</si>
  <si>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</si>
  <si>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</si>
  <si>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</si>
  <si>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</si>
  <si>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</si>
  <si>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</si>
  <si>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</si>
  <si>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</si>
  <si>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</si>
  <si>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</si>
  <si>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</si>
  <si>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</si>
  <si>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</si>
  <si>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</si>
  <si>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</si>
  <si>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</si>
  <si>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</si>
  <si>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</si>
  <si>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</si>
  <si>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</si>
  <si>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</si>
  <si>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</si>
  <si>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</si>
  <si>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</si>
  <si>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</si>
  <si>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</si>
  <si>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</si>
  <si>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</si>
  <si>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</si>
  <si>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</si>
  <si>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</si>
  <si>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</si>
  <si>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</si>
  <si>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</si>
  <si>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</si>
  <si>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</si>
  <si>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</si>
  <si>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</si>
  <si>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</si>
  <si>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</si>
  <si>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</si>
  <si>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</si>
  <si>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</si>
  <si>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</si>
  <si>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</si>
  <si>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</si>
  <si>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</si>
  <si>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</si>
  <si>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</si>
  <si>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</si>
  <si>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</si>
  <si>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</si>
  <si>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</si>
  <si>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</si>
  <si>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</si>
  <si>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</si>
  <si>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</si>
  <si>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</si>
  <si>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</si>
  <si>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</si>
  <si>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</si>
  <si>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</si>
  <si>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</si>
  <si>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</si>
  <si>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</si>
  <si>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</si>
  <si>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</si>
  <si>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</si>
  <si>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</si>
  <si>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</si>
  <si>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</si>
  <si>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</si>
  <si>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</si>
  <si>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</si>
  <si>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</si>
  <si>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</si>
  <si>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</si>
  <si>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</si>
  <si>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</si>
  <si>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</si>
  <si>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</si>
  <si>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</si>
  <si>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</si>
  <si>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</si>
  <si>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</si>
  <si>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</si>
  <si>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</si>
  <si>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</si>
  <si>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</si>
  <si>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</si>
  <si>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</si>
  <si>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</si>
  <si>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</si>
  <si>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</si>
  <si>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</si>
  <si>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</si>
  <si>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</si>
  <si>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</si>
  <si>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</si>
  <si>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</si>
  <si>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</si>
  <si>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</si>
  <si>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</si>
  <si>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</si>
  <si>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</si>
  <si>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</si>
  <si>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</si>
  <si>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</si>
  <si>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</si>
  <si>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</si>
  <si>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</si>
  <si>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</si>
  <si>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</si>
  <si>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</si>
  <si>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</si>
  <si>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</si>
  <si>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</si>
  <si>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</si>
  <si>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</si>
  <si>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</si>
  <si>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</si>
  <si>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</si>
  <si>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</si>
  <si>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</si>
  <si>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</si>
  <si>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</si>
  <si>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</si>
  <si>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</si>
  <si>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</si>
  <si>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</si>
  <si>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</si>
  <si>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</si>
  <si>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</si>
  <si>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</si>
  <si>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</si>
  <si>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</si>
  <si>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</si>
  <si>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</si>
  <si>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</si>
  <si>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</si>
  <si>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</si>
  <si>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</si>
  <si>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</si>
  <si>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</si>
  <si>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</si>
  <si>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</si>
  <si>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</si>
  <si>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</si>
  <si>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</si>
  <si>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</si>
  <si>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</si>
  <si>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</si>
  <si>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</si>
  <si>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</si>
  <si>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</si>
  <si>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</si>
  <si>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</si>
  <si>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</si>
  <si>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</si>
  <si>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</si>
  <si>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</si>
  <si>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</si>
  <si>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</si>
  <si>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</si>
  <si>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</si>
  <si>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</si>
  <si>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</si>
  <si>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</si>
  <si>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</si>
  <si>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</si>
  <si>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</si>
  <si>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</si>
  <si>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</si>
  <si>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</si>
  <si>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</si>
  <si>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</si>
  <si>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</si>
  <si>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</si>
  <si>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</si>
  <si>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</si>
  <si>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</si>
  <si>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</si>
  <si>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</si>
  <si>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</si>
  <si>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</si>
  <si>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</si>
  <si>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</si>
  <si>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</si>
  <si>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</si>
  <si>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</si>
  <si>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</si>
  <si>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</si>
  <si>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</si>
  <si>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</si>
  <si>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</si>
  <si>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</si>
  <si>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</si>
  <si>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</si>
  <si>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</si>
  <si>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</si>
  <si>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</si>
  <si>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</si>
  <si>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</si>
  <si>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</si>
  <si>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</si>
  <si>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</si>
  <si>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</si>
  <si>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</si>
  <si>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</si>
  <si>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</si>
  <si>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</si>
  <si>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</si>
  <si>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</si>
  <si>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</si>
  <si>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</si>
  <si>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</si>
  <si>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</si>
  <si>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</si>
  <si>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</si>
  <si>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</si>
  <si>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</si>
  <si>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</si>
  <si>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</si>
  <si>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</si>
  <si>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</si>
  <si>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</si>
  <si>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</si>
  <si>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</si>
  <si>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</si>
  <si>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</si>
  <si>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</si>
  <si>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</si>
  <si>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</si>
  <si>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</si>
  <si>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</si>
  <si>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</si>
  <si>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</si>
  <si>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</si>
  <si>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</si>
  <si>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</si>
  <si>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</si>
  <si>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</si>
  <si>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</si>
  <si>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</si>
  <si>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</si>
  <si>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</si>
  <si>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</si>
  <si>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</si>
  <si>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</si>
  <si>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</si>
  <si>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</si>
  <si>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</si>
  <si>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</si>
  <si>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</si>
  <si>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</si>
  <si>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</si>
  <si>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</si>
  <si>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</si>
  <si>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</si>
  <si>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</si>
  <si>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</si>
  <si>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</si>
  <si>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</si>
  <si>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</si>
  <si>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</si>
  <si>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</si>
  <si>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</si>
  <si>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</si>
  <si>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</si>
  <si>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</si>
  <si>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</si>
  <si>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</si>
  <si>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</si>
  <si>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</si>
  <si>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</si>
  <si>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</si>
  <si>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</si>
  <si>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</si>
  <si>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</si>
  <si>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</si>
  <si>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</si>
  <si>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</si>
  <si>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</si>
  <si>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</si>
  <si>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</si>
  <si>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</si>
  <si>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</si>
  <si>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</si>
  <si>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</si>
  <si>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</si>
  <si>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</si>
  <si>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</si>
  <si>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</si>
  <si>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</si>
  <si>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</si>
  <si>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</si>
  <si>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</si>
  <si>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</si>
  <si>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</si>
  <si>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</si>
  <si>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</si>
  <si>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</si>
  <si>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</si>
  <si>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</si>
  <si>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</si>
  <si>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</si>
  <si>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</si>
  <si>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</si>
  <si>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</si>
  <si>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</si>
  <si>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</si>
  <si>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</si>
  <si>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</si>
  <si>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</si>
  <si>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</si>
  <si>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</si>
  <si>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</si>
  <si>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</si>
  <si>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</si>
  <si>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</si>
  <si>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</si>
  <si>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</si>
  <si>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</si>
  <si>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</si>
  <si>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</si>
  <si>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</si>
  <si>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</si>
  <si>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</si>
  <si>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</si>
  <si>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</si>
  <si>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</si>
  <si>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</si>
  <si>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</si>
  <si>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</si>
  <si>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</si>
  <si>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</si>
  <si>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</si>
  <si>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</si>
  <si>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</si>
  <si>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</si>
  <si>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</si>
  <si>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</si>
  <si>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</si>
  <si>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</si>
  <si>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</si>
  <si>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</si>
  <si>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</si>
  <si>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</si>
  <si>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</si>
  <si>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</si>
  <si>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</si>
  <si>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</si>
  <si>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</si>
  <si>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</si>
  <si>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</si>
  <si>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</si>
  <si>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</si>
  <si>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</si>
  <si>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</si>
  <si>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</si>
  <si>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</si>
  <si>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</si>
  <si>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</si>
  <si>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</si>
  <si>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</si>
  <si>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</si>
  <si>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</si>
  <si>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</si>
  <si>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</si>
  <si>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</si>
  <si>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</si>
  <si>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</si>
  <si>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</si>
  <si>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</si>
  <si>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</si>
  <si>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</si>
  <si>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</si>
  <si>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</si>
  <si>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</si>
  <si>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</si>
  <si>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</si>
  <si>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</si>
  <si>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</si>
  <si>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</si>
  <si>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</si>
  <si>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</si>
  <si>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</si>
  <si>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</si>
  <si>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</si>
  <si>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</si>
  <si>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</si>
  <si>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</si>
  <si>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</si>
  <si>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</si>
  <si>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</si>
  <si>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</si>
  <si>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</si>
  <si>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</si>
  <si>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</si>
  <si>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</si>
  <si>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</si>
  <si>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</si>
  <si>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</si>
  <si>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</si>
  <si>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</si>
  <si>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</si>
  <si>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</si>
  <si>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</si>
  <si>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</si>
  <si>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</si>
  <si>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</si>
  <si>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</si>
  <si>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</si>
  <si>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</si>
  <si>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</si>
  <si>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</si>
  <si>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</si>
  <si>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</si>
  <si>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</si>
  <si>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</si>
  <si>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</si>
  <si>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</si>
  <si>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</si>
  <si>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</si>
  <si>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</si>
  <si>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</si>
  <si>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</si>
  <si>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</si>
  <si>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</si>
  <si>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</si>
  <si>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</si>
  <si>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</si>
  <si>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</si>
  <si>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</si>
  <si>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</si>
  <si>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</si>
  <si>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</si>
  <si>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</si>
  <si>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</si>
  <si>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</si>
  <si>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</si>
  <si>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</si>
  <si>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</si>
  <si>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</si>
  <si>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</si>
  <si>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</si>
  <si>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</si>
  <si>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</si>
  <si>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</si>
  <si>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</si>
  <si>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</si>
  <si>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</si>
  <si>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</si>
  <si>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</si>
  <si>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</si>
  <si>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</si>
  <si>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</si>
  <si>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</si>
  <si>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</si>
  <si>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</si>
  <si>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</si>
  <si>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</si>
  <si>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</si>
  <si>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</si>
  <si>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</si>
  <si>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</si>
  <si>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</si>
  <si>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</si>
  <si>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</si>
  <si>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</si>
  <si>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</si>
  <si>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</si>
  <si>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</si>
  <si>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</si>
  <si>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</si>
  <si>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</si>
  <si>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</si>
  <si>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</si>
  <si>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</si>
  <si>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</si>
  <si>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</si>
  <si>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</si>
  <si>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</si>
  <si>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</si>
  <si>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</si>
  <si>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</si>
  <si>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</si>
  <si>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</si>
  <si>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</si>
  <si>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</si>
  <si>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</si>
  <si>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</si>
  <si>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</si>
  <si>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</si>
  <si>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</si>
  <si>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</si>
  <si>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</si>
  <si>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</si>
  <si>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</si>
  <si>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</si>
  <si>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</si>
  <si>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</si>
  <si>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Прокурист:</t>
  </si>
  <si>
    <t>( Eлена Васева)</t>
  </si>
  <si>
    <t>Гл.счетоводител:……………                                       Прокурист:.................................</t>
  </si>
  <si>
    <t xml:space="preserve">                                            ( Венчо Бачев )</t>
  </si>
  <si>
    <t>( Елена Васева )</t>
  </si>
  <si>
    <t>Гл.счетоводител:............................                           Прокурист:.....................................</t>
  </si>
  <si>
    <t>( Елена Васева )                     (Венчо Бачев )</t>
  </si>
  <si>
    <t>Гл.счетоводител:...................</t>
  </si>
  <si>
    <t>Пракурист:.........................</t>
  </si>
  <si>
    <t>(Елена Васева )</t>
  </si>
  <si>
    <t>( Венчо Бачев )</t>
  </si>
  <si>
    <t>Гл.счетоводител:...................................</t>
  </si>
  <si>
    <t>Прокурист:.................................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</si>
  <si>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</si>
  <si>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</si>
  <si>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</si>
  <si>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Прокурист:..................</t>
  </si>
  <si>
    <t>( Е. Васева)</t>
  </si>
  <si>
    <t>( В. Бачев )</t>
  </si>
  <si>
    <t>Гл.счетоводител: ……………………</t>
  </si>
  <si>
    <t>Прокурист: …………………..</t>
  </si>
  <si>
    <t>от 01.01.2013 г. до 30.06.2013 г.</t>
  </si>
  <si>
    <t>Дата на съставяне: 10.07.2013 г.</t>
  </si>
  <si>
    <t>10.07.2013 г.</t>
  </si>
  <si>
    <t xml:space="preserve">Дата на съставяне:     10.07.2013 г.                                  </t>
  </si>
  <si>
    <t xml:space="preserve">Дата  на съставяне:10.07.2013 г.                                                                                                                                </t>
  </si>
  <si>
    <t xml:space="preserve">Дата на съставяне: 10.07.2013 г.                    </t>
  </si>
  <si>
    <t>Дата на съставяне:10.07.2013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</si>
</sst>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3">
      <selection activeCell="D74" sqref="D7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855</v>
      </c>
      <c r="F3" s="217" t="s">
        <v>2</v>
      </c>
      <c r="G3" s="172"/>
      <c r="H3" s="461">
        <v>819364036</v>
      </c>
    </row>
    <row r="4" spans="1:8" ht="15">
      <c r="A4" s="580" t="s">
        <v>3</v>
      </c>
      <c r="B4" s="586"/>
      <c r="C4" s="586"/>
      <c r="D4" s="586"/>
      <c r="E4" s="504" t="s">
        <v>856</v>
      </c>
      <c r="F4" s="582" t="s">
        <v>4</v>
      </c>
      <c r="G4" s="583"/>
      <c r="H4" s="461">
        <v>201</v>
      </c>
    </row>
    <row r="5" spans="1:8" ht="15">
      <c r="A5" s="580" t="s">
        <v>5</v>
      </c>
      <c r="B5" s="581"/>
      <c r="C5" s="581"/>
      <c r="D5" s="581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3488</v>
      </c>
      <c r="D11" s="151">
        <v>3488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4692</v>
      </c>
      <c r="D12" s="151">
        <v>4915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</v>
      </c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</v>
      </c>
      <c r="D14" s="151">
        <v>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8183</v>
      </c>
      <c r="D19" s="155">
        <f>SUM(D11:D18)</f>
        <v>8406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6016</v>
      </c>
      <c r="D20" s="151">
        <v>6016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8617</v>
      </c>
      <c r="H21" s="156">
        <f>SUM(H22:H24)</f>
        <v>8617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8617</v>
      </c>
      <c r="H22" s="152">
        <v>8617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8617</v>
      </c>
      <c r="H25" s="154">
        <f>H19+H20+H21</f>
        <v>8617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1669</v>
      </c>
      <c r="H27" s="154">
        <f>SUM(H28:H30)</f>
        <v>781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1669</v>
      </c>
      <c r="H28" s="152">
        <v>1042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-261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111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-170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1499</v>
      </c>
      <c r="H33" s="154">
        <f>H27+H31+H32</f>
        <v>892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10652</v>
      </c>
      <c r="H36" s="154">
        <f>H25+H17+H33</f>
        <v>10045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0</v>
      </c>
      <c r="H53" s="152">
        <v>80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14199</v>
      </c>
      <c r="D55" s="155">
        <f>D19+D20+D21+D27+D32+D45+D51+D53+D54</f>
        <v>14422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80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</v>
      </c>
      <c r="D58" s="151">
        <v>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3109</v>
      </c>
      <c r="H61" s="154">
        <f>SUM(H62:H68)</f>
        <v>3748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>
        <v>444</v>
      </c>
      <c r="H64" s="152">
        <v>419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41</v>
      </c>
      <c r="H66" s="152">
        <v>20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14</v>
      </c>
      <c r="H67" s="152">
        <v>7</v>
      </c>
    </row>
    <row r="68" spans="1:8" ht="15">
      <c r="A68" s="235" t="s">
        <v>211</v>
      </c>
      <c r="B68" s="241" t="s">
        <v>212</v>
      </c>
      <c r="C68" s="151">
        <v>15</v>
      </c>
      <c r="D68" s="151">
        <v>11</v>
      </c>
      <c r="E68" s="237" t="s">
        <v>213</v>
      </c>
      <c r="F68" s="242" t="s">
        <v>214</v>
      </c>
      <c r="G68" s="152">
        <v>2610</v>
      </c>
      <c r="H68" s="152">
        <v>3302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510</v>
      </c>
      <c r="H69" s="152">
        <v>792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3619</v>
      </c>
      <c r="H71" s="161">
        <f>H59+H60+H61+H69+H70</f>
        <v>4540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52</v>
      </c>
      <c r="D74" s="151">
        <v>47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67</v>
      </c>
      <c r="D75" s="155">
        <f>SUM(D67:D74)</f>
        <v>58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3619</v>
      </c>
      <c r="H79" s="162">
        <f>H71+H74+H75+H76</f>
        <v>4540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>
        <v>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175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</v>
      </c>
      <c r="D91" s="155">
        <f>SUM(D87:D90)</f>
        <v>182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72</v>
      </c>
      <c r="D93" s="155">
        <f>D64+D75+D84+D91+D92</f>
        <v>243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14271</v>
      </c>
      <c r="D94" s="164">
        <f>D93+D55</f>
        <v>14665</v>
      </c>
      <c r="E94" s="449" t="s">
        <v>270</v>
      </c>
      <c r="F94" s="289" t="s">
        <v>271</v>
      </c>
      <c r="G94" s="165">
        <f>G36+G39+G55+G79</f>
        <v>14271</v>
      </c>
      <c r="H94" s="165">
        <f>H36+H39+H55+H79</f>
        <v>14665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4" t="s">
        <v>859</v>
      </c>
      <c r="D98" s="584"/>
      <c r="E98" s="584"/>
      <c r="F98" s="170"/>
      <c r="G98" s="171"/>
      <c r="H98" s="172"/>
      <c r="M98" s="157"/>
    </row>
    <row r="99" spans="3:8" ht="15">
      <c r="C99" s="45" t="s">
        <v>858</v>
      </c>
      <c r="D99" s="1"/>
      <c r="E99" s="45" t="s">
        <v>860</v>
      </c>
      <c r="F99" s="170"/>
      <c r="G99" s="171"/>
      <c r="H99" s="172"/>
    </row>
    <row r="100" spans="1:5" ht="15">
      <c r="A100" s="173"/>
      <c r="B100" s="173"/>
      <c r="C100" s="584"/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5">
      <selection activeCell="H23" sqref="H2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 ДУПНИЦА-ТАБАК " АД</v>
      </c>
      <c r="C2" s="589"/>
      <c r="D2" s="589"/>
      <c r="E2" s="589"/>
      <c r="F2" s="575" t="s">
        <v>2</v>
      </c>
      <c r="G2" s="575"/>
      <c r="H2" s="526">
        <f>'справка №1-БАЛАНС'!H3</f>
        <v>819364036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90" t="str">
        <f>'справка №1-БАЛАНС'!E5</f>
        <v>от 01.01.2013 г. до 30.06.2013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</v>
      </c>
      <c r="D9" s="46">
        <v>8</v>
      </c>
      <c r="E9" s="298" t="s">
        <v>284</v>
      </c>
      <c r="F9" s="549" t="s">
        <v>285</v>
      </c>
      <c r="G9" s="550">
        <v>3</v>
      </c>
      <c r="H9" s="550">
        <v>0</v>
      </c>
    </row>
    <row r="10" spans="1:8" ht="12">
      <c r="A10" s="298" t="s">
        <v>286</v>
      </c>
      <c r="B10" s="299" t="s">
        <v>287</v>
      </c>
      <c r="C10" s="46">
        <v>12</v>
      </c>
      <c r="D10" s="46">
        <v>10</v>
      </c>
      <c r="E10" s="298" t="s">
        <v>288</v>
      </c>
      <c r="F10" s="549" t="s">
        <v>289</v>
      </c>
      <c r="G10" s="550">
        <v>5</v>
      </c>
      <c r="H10" s="550"/>
    </row>
    <row r="11" spans="1:8" ht="12">
      <c r="A11" s="298" t="s">
        <v>290</v>
      </c>
      <c r="B11" s="299" t="s">
        <v>291</v>
      </c>
      <c r="C11" s="46">
        <v>102</v>
      </c>
      <c r="D11" s="46">
        <v>122</v>
      </c>
      <c r="E11" s="300" t="s">
        <v>292</v>
      </c>
      <c r="F11" s="549" t="s">
        <v>293</v>
      </c>
      <c r="G11" s="550">
        <v>4</v>
      </c>
      <c r="H11" s="550">
        <v>0</v>
      </c>
    </row>
    <row r="12" spans="1:8" ht="12">
      <c r="A12" s="298" t="s">
        <v>294</v>
      </c>
      <c r="B12" s="299" t="s">
        <v>295</v>
      </c>
      <c r="C12" s="46">
        <v>68</v>
      </c>
      <c r="D12" s="46">
        <v>54</v>
      </c>
      <c r="E12" s="300" t="s">
        <v>78</v>
      </c>
      <c r="F12" s="549" t="s">
        <v>296</v>
      </c>
      <c r="G12" s="550">
        <v>18</v>
      </c>
      <c r="H12" s="550">
        <v>51</v>
      </c>
    </row>
    <row r="13" spans="1:18" ht="12">
      <c r="A13" s="298" t="s">
        <v>297</v>
      </c>
      <c r="B13" s="299" t="s">
        <v>298</v>
      </c>
      <c r="C13" s="46">
        <v>11</v>
      </c>
      <c r="D13" s="46">
        <v>8</v>
      </c>
      <c r="E13" s="301" t="s">
        <v>51</v>
      </c>
      <c r="F13" s="551" t="s">
        <v>299</v>
      </c>
      <c r="G13" s="548">
        <f>SUM(G9:G12)</f>
        <v>30</v>
      </c>
      <c r="H13" s="548">
        <f>SUM(H9:H12)</f>
        <v>51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</v>
      </c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11</v>
      </c>
      <c r="D16" s="47">
        <v>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212</v>
      </c>
      <c r="D19" s="49">
        <f>SUM(D9:D15)+D16</f>
        <v>202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0</v>
      </c>
      <c r="H21" s="550">
        <v>44</v>
      </c>
    </row>
    <row r="22" spans="1:8" ht="24">
      <c r="A22" s="304" t="s">
        <v>323</v>
      </c>
      <c r="B22" s="305" t="s">
        <v>324</v>
      </c>
      <c r="C22" s="46">
        <v>5</v>
      </c>
      <c r="D22" s="46">
        <v>11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0</v>
      </c>
      <c r="D23" s="46">
        <v>34</v>
      </c>
      <c r="E23" s="298" t="s">
        <v>329</v>
      </c>
      <c r="F23" s="552" t="s">
        <v>330</v>
      </c>
      <c r="G23" s="550">
        <v>17</v>
      </c>
      <c r="H23" s="550">
        <v>263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17</v>
      </c>
      <c r="H24" s="548">
        <f>SUM(H19:H23)</f>
        <v>307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5</v>
      </c>
      <c r="D26" s="49">
        <f>SUM(D22:D25)</f>
        <v>45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217</v>
      </c>
      <c r="D28" s="50">
        <f>D26+D19</f>
        <v>247</v>
      </c>
      <c r="E28" s="127" t="s">
        <v>338</v>
      </c>
      <c r="F28" s="554" t="s">
        <v>339</v>
      </c>
      <c r="G28" s="548">
        <f>G13+G15+G24</f>
        <v>47</v>
      </c>
      <c r="H28" s="548">
        <f>H13+H15+H24</f>
        <v>358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111</v>
      </c>
      <c r="E30" s="127" t="s">
        <v>342</v>
      </c>
      <c r="F30" s="554" t="s">
        <v>343</v>
      </c>
      <c r="G30" s="53">
        <f>IF((C28-G28)&gt;0,C28-G28,0)</f>
        <v>170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217</v>
      </c>
      <c r="D33" s="49">
        <f>D28-D31+D32</f>
        <v>247</v>
      </c>
      <c r="E33" s="127" t="s">
        <v>352</v>
      </c>
      <c r="F33" s="554" t="s">
        <v>353</v>
      </c>
      <c r="G33" s="53">
        <f>G32-G31+G28</f>
        <v>47</v>
      </c>
      <c r="H33" s="53">
        <f>H32-H31+H28</f>
        <v>358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111</v>
      </c>
      <c r="E34" s="128" t="s">
        <v>356</v>
      </c>
      <c r="F34" s="554" t="s">
        <v>357</v>
      </c>
      <c r="G34" s="548">
        <f>IF((C33-G33)&gt;0,C33-G33,0)</f>
        <v>170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111</v>
      </c>
      <c r="E39" s="313" t="s">
        <v>368</v>
      </c>
      <c r="F39" s="558" t="s">
        <v>369</v>
      </c>
      <c r="G39" s="559">
        <f>IF(G34&gt;0,IF(C35+G34&lt;0,0,C35+G34),IF(C34-C35&lt;0,C35-C34,0))</f>
        <v>170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111</v>
      </c>
      <c r="E41" s="127" t="s">
        <v>375</v>
      </c>
      <c r="F41" s="571" t="s">
        <v>376</v>
      </c>
      <c r="G41" s="52">
        <f>IF(C39=0,IF(G39-G40&gt;0,G39-G40+C40,0),IF(C39-C40&lt;0,C40-C39+G40,0))</f>
        <v>170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217</v>
      </c>
      <c r="D42" s="53">
        <f>D33+D35+D39</f>
        <v>358</v>
      </c>
      <c r="E42" s="128" t="s">
        <v>379</v>
      </c>
      <c r="F42" s="129" t="s">
        <v>380</v>
      </c>
      <c r="G42" s="53">
        <f>G39+G33</f>
        <v>217</v>
      </c>
      <c r="H42" s="53">
        <f>H39+H33</f>
        <v>358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853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/>
      <c r="D48" s="587" t="s">
        <v>862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863</v>
      </c>
      <c r="F49" s="560"/>
      <c r="G49" s="563"/>
      <c r="H49" s="563"/>
    </row>
    <row r="50" spans="1:8" ht="12.75" customHeight="1">
      <c r="A50" s="561"/>
      <c r="B50" s="562"/>
      <c r="C50" s="428"/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6">
      <selection activeCell="D10" sqref="D1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от 01.01.2013 г. до 30.06.2013 г.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76</v>
      </c>
      <c r="D10" s="54">
        <v>81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-27</v>
      </c>
      <c r="D11" s="54">
        <v>-38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-51</v>
      </c>
      <c r="D13" s="54">
        <v>-33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</v>
      </c>
      <c r="D15" s="54">
        <v>-1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-3</v>
      </c>
      <c r="D20" s="55">
        <f>SUM(D10:D19)</f>
        <v>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0</v>
      </c>
      <c r="D37" s="54">
        <v>-3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-1</v>
      </c>
      <c r="D41" s="54">
        <v>-1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-1</v>
      </c>
      <c r="D42" s="55">
        <f>SUM(D34:D41)</f>
        <v>-4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-4</v>
      </c>
      <c r="D43" s="55">
        <f>D42+D32+D20</f>
        <v>5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6</v>
      </c>
      <c r="D44" s="132">
        <v>2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</v>
      </c>
      <c r="D45" s="55">
        <f>D44+D43</f>
        <v>7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2</v>
      </c>
      <c r="D46" s="56">
        <v>7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7"/>
      <c r="D50" s="577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865</v>
      </c>
      <c r="C52" s="577"/>
      <c r="D52" s="577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J20" sqref="J2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от 01.01.2013 г. до 30.06.2013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8617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1153</v>
      </c>
      <c r="J11" s="58">
        <f>'справка №1-БАЛАНС'!H29+'справка №1-БАЛАНС'!H32</f>
        <v>-261</v>
      </c>
      <c r="K11" s="60"/>
      <c r="L11" s="344">
        <f>SUM(C11:K11)</f>
        <v>10045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8617</v>
      </c>
      <c r="G15" s="61">
        <f t="shared" si="2"/>
        <v>0</v>
      </c>
      <c r="H15" s="61">
        <f t="shared" si="2"/>
        <v>0</v>
      </c>
      <c r="I15" s="61">
        <f t="shared" si="2"/>
        <v>1153</v>
      </c>
      <c r="J15" s="61">
        <f t="shared" si="2"/>
        <v>-261</v>
      </c>
      <c r="K15" s="61">
        <f t="shared" si="2"/>
        <v>0</v>
      </c>
      <c r="L15" s="344">
        <f t="shared" si="1"/>
        <v>10045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-170</v>
      </c>
      <c r="K16" s="60"/>
      <c r="L16" s="344">
        <f t="shared" si="1"/>
        <v>-170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>
        <v>516</v>
      </c>
      <c r="J20" s="60">
        <v>261</v>
      </c>
      <c r="K20" s="60"/>
      <c r="L20" s="344">
        <f t="shared" si="1"/>
        <v>777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8617</v>
      </c>
      <c r="G29" s="59">
        <f t="shared" si="6"/>
        <v>0</v>
      </c>
      <c r="H29" s="59">
        <f t="shared" si="6"/>
        <v>0</v>
      </c>
      <c r="I29" s="59">
        <f t="shared" si="6"/>
        <v>1669</v>
      </c>
      <c r="J29" s="59">
        <f t="shared" si="6"/>
        <v>-170</v>
      </c>
      <c r="K29" s="59">
        <f t="shared" si="6"/>
        <v>0</v>
      </c>
      <c r="L29" s="344">
        <f t="shared" si="1"/>
        <v>10652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8617</v>
      </c>
      <c r="G32" s="59">
        <f t="shared" si="7"/>
        <v>0</v>
      </c>
      <c r="H32" s="59">
        <f t="shared" si="7"/>
        <v>0</v>
      </c>
      <c r="I32" s="59">
        <f t="shared" si="7"/>
        <v>1669</v>
      </c>
      <c r="J32" s="59">
        <f t="shared" si="7"/>
        <v>-170</v>
      </c>
      <c r="K32" s="59">
        <f t="shared" si="7"/>
        <v>0</v>
      </c>
      <c r="L32" s="344">
        <f t="shared" si="1"/>
        <v>10652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79" t="s">
        <v>868</v>
      </c>
      <c r="E38" s="579"/>
      <c r="F38" s="579"/>
      <c r="G38" s="579"/>
      <c r="H38" s="579"/>
      <c r="I38" s="579"/>
      <c r="J38" s="15" t="s">
        <v>869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 t="s">
        <v>861</v>
      </c>
      <c r="E40" s="538"/>
      <c r="F40" s="538"/>
      <c r="G40" s="538"/>
      <c r="H40" s="538"/>
      <c r="I40" s="538"/>
      <c r="J40" s="538" t="s">
        <v>867</v>
      </c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4">
      <selection activeCell="M11" sqref="M1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" ДУПНИЦА-ТАБАК 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от 01.01.2013 г. до 30.06.2013 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3488</v>
      </c>
      <c r="E9" s="189"/>
      <c r="F9" s="189"/>
      <c r="G9" s="74">
        <f>D9+E9-F9</f>
        <v>3488</v>
      </c>
      <c r="H9" s="65"/>
      <c r="I9" s="65"/>
      <c r="J9" s="74">
        <f>G9+H9-I9</f>
        <v>3488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3488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6034</v>
      </c>
      <c r="E10" s="189"/>
      <c r="F10" s="189"/>
      <c r="G10" s="74">
        <f aca="true" t="shared" si="2" ref="G10:G39">D10+E10-F10</f>
        <v>6034</v>
      </c>
      <c r="H10" s="65"/>
      <c r="I10" s="65"/>
      <c r="J10" s="74">
        <f aca="true" t="shared" si="3" ref="J10:J39">G10+H10-I10</f>
        <v>6034</v>
      </c>
      <c r="K10" s="65">
        <v>1240</v>
      </c>
      <c r="L10" s="65">
        <v>102</v>
      </c>
      <c r="M10" s="65"/>
      <c r="N10" s="74">
        <f aca="true" t="shared" si="4" ref="N10:N39">K10+L10-M10</f>
        <v>1342</v>
      </c>
      <c r="O10" s="65"/>
      <c r="P10" s="65"/>
      <c r="Q10" s="74">
        <f t="shared" si="0"/>
        <v>1342</v>
      </c>
      <c r="R10" s="74">
        <f t="shared" si="1"/>
        <v>4692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149</v>
      </c>
      <c r="E11" s="189">
        <v>2</v>
      </c>
      <c r="F11" s="189"/>
      <c r="G11" s="74">
        <f t="shared" si="2"/>
        <v>151</v>
      </c>
      <c r="H11" s="65"/>
      <c r="I11" s="65"/>
      <c r="J11" s="74">
        <f t="shared" si="3"/>
        <v>151</v>
      </c>
      <c r="K11" s="65">
        <v>149</v>
      </c>
      <c r="L11" s="65">
        <v>0</v>
      </c>
      <c r="M11" s="65"/>
      <c r="N11" s="74">
        <f t="shared" si="4"/>
        <v>149</v>
      </c>
      <c r="O11" s="65"/>
      <c r="P11" s="65"/>
      <c r="Q11" s="74">
        <f t="shared" si="0"/>
        <v>149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40</v>
      </c>
      <c r="L12" s="65">
        <v>0</v>
      </c>
      <c r="M12" s="65"/>
      <c r="N12" s="74">
        <f t="shared" si="4"/>
        <v>40</v>
      </c>
      <c r="O12" s="65"/>
      <c r="P12" s="65"/>
      <c r="Q12" s="74">
        <f t="shared" si="0"/>
        <v>40</v>
      </c>
      <c r="R12" s="74">
        <f t="shared" si="1"/>
        <v>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9733</v>
      </c>
      <c r="E17" s="194">
        <f>SUM(E9:E16)</f>
        <v>3</v>
      </c>
      <c r="F17" s="194">
        <f>SUM(F9:F16)</f>
        <v>0</v>
      </c>
      <c r="G17" s="74">
        <f t="shared" si="2"/>
        <v>9736</v>
      </c>
      <c r="H17" s="75">
        <f>SUM(H9:H16)</f>
        <v>0</v>
      </c>
      <c r="I17" s="75">
        <f>SUM(I9:I16)</f>
        <v>0</v>
      </c>
      <c r="J17" s="74">
        <f t="shared" si="3"/>
        <v>9736</v>
      </c>
      <c r="K17" s="75">
        <f>SUM(K9:K16)</f>
        <v>1451</v>
      </c>
      <c r="L17" s="75">
        <f>SUM(L9:L16)</f>
        <v>102</v>
      </c>
      <c r="M17" s="75">
        <f>SUM(M9:M16)</f>
        <v>0</v>
      </c>
      <c r="N17" s="74">
        <f t="shared" si="4"/>
        <v>1553</v>
      </c>
      <c r="O17" s="75">
        <f>SUM(O9:O16)</f>
        <v>0</v>
      </c>
      <c r="P17" s="75">
        <f>SUM(P9:P16)</f>
        <v>0</v>
      </c>
      <c r="Q17" s="74">
        <f t="shared" si="5"/>
        <v>1553</v>
      </c>
      <c r="R17" s="74">
        <f t="shared" si="6"/>
        <v>8183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6016</v>
      </c>
      <c r="E18" s="187"/>
      <c r="F18" s="187"/>
      <c r="G18" s="74">
        <f t="shared" si="2"/>
        <v>6016</v>
      </c>
      <c r="H18" s="63"/>
      <c r="I18" s="63"/>
      <c r="J18" s="74">
        <f t="shared" si="3"/>
        <v>6016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6016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15749</v>
      </c>
      <c r="E40" s="438">
        <f>E17+E18+E19+E25+E38+E39</f>
        <v>3</v>
      </c>
      <c r="F40" s="438">
        <f aca="true" t="shared" si="13" ref="F40:R40">F17+F18+F19+F25+F38+F39</f>
        <v>0</v>
      </c>
      <c r="G40" s="438">
        <f t="shared" si="13"/>
        <v>15752</v>
      </c>
      <c r="H40" s="438">
        <f t="shared" si="13"/>
        <v>0</v>
      </c>
      <c r="I40" s="438">
        <f t="shared" si="13"/>
        <v>0</v>
      </c>
      <c r="J40" s="438">
        <f t="shared" si="13"/>
        <v>15752</v>
      </c>
      <c r="K40" s="438">
        <f t="shared" si="13"/>
        <v>1451</v>
      </c>
      <c r="L40" s="438">
        <f t="shared" si="13"/>
        <v>102</v>
      </c>
      <c r="M40" s="438">
        <f t="shared" si="13"/>
        <v>0</v>
      </c>
      <c r="N40" s="438">
        <f t="shared" si="13"/>
        <v>1553</v>
      </c>
      <c r="O40" s="438">
        <f t="shared" si="13"/>
        <v>0</v>
      </c>
      <c r="P40" s="438">
        <f t="shared" si="13"/>
        <v>0</v>
      </c>
      <c r="Q40" s="438">
        <f t="shared" si="13"/>
        <v>1553</v>
      </c>
      <c r="R40" s="438">
        <f t="shared" si="13"/>
        <v>14199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596" t="s">
        <v>857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861</v>
      </c>
      <c r="I45" s="349"/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6">
      <selection activeCell="D90" sqref="D9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ДУПНИЦА-ТАБАК " АД</v>
      </c>
      <c r="C3" s="619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от 01.01.2013 г. до 30.06.2013 г.</v>
      </c>
      <c r="C4" s="617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15</v>
      </c>
      <c r="D28" s="108">
        <v>11</v>
      </c>
      <c r="E28" s="120">
        <f t="shared" si="0"/>
        <v>4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52</v>
      </c>
      <c r="D38" s="105">
        <f>SUM(D39:D42)</f>
        <v>0</v>
      </c>
      <c r="E38" s="121">
        <f>SUM(E39:E42)</f>
        <v>52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52</v>
      </c>
      <c r="D42" s="108"/>
      <c r="E42" s="120">
        <f t="shared" si="0"/>
        <v>52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67</v>
      </c>
      <c r="D43" s="104">
        <f>D24+D28+D29+D31+D30+D32+D33+D38</f>
        <v>11</v>
      </c>
      <c r="E43" s="118">
        <f>E24+E28+E29+E31+E30+E32+E33+E38</f>
        <v>56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67</v>
      </c>
      <c r="D44" s="103">
        <f>D43+D21+D19+D9</f>
        <v>11</v>
      </c>
      <c r="E44" s="118">
        <f>E43+E21+E19+E9</f>
        <v>56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3109</v>
      </c>
      <c r="D85" s="104">
        <f>SUM(D86:D90)+D94</f>
        <v>55</v>
      </c>
      <c r="E85" s="104">
        <f>SUM(E86:E90)+E94</f>
        <v>3054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444</v>
      </c>
      <c r="D87" s="108"/>
      <c r="E87" s="119">
        <f t="shared" si="1"/>
        <v>444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41</v>
      </c>
      <c r="D89" s="108">
        <v>41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2610</v>
      </c>
      <c r="D90" s="103">
        <f>SUM(D91:D93)</f>
        <v>0</v>
      </c>
      <c r="E90" s="103">
        <f>SUM(E91:E93)</f>
        <v>2610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718</v>
      </c>
      <c r="D92" s="108"/>
      <c r="E92" s="119">
        <f t="shared" si="1"/>
        <v>718</v>
      </c>
      <c r="F92" s="108"/>
    </row>
    <row r="93" spans="1:6" ht="12">
      <c r="A93" s="396" t="s">
        <v>663</v>
      </c>
      <c r="B93" s="397" t="s">
        <v>754</v>
      </c>
      <c r="C93" s="108">
        <v>1892</v>
      </c>
      <c r="D93" s="108"/>
      <c r="E93" s="119">
        <f t="shared" si="1"/>
        <v>1892</v>
      </c>
      <c r="F93" s="108"/>
    </row>
    <row r="94" spans="1:6" ht="12">
      <c r="A94" s="396" t="s">
        <v>755</v>
      </c>
      <c r="B94" s="397" t="s">
        <v>756</v>
      </c>
      <c r="C94" s="108">
        <v>14</v>
      </c>
      <c r="D94" s="108">
        <v>14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510</v>
      </c>
      <c r="D95" s="108"/>
      <c r="E95" s="119">
        <f t="shared" si="1"/>
        <v>510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3619</v>
      </c>
      <c r="D96" s="104">
        <f>D85+D80+D75+D71+D95</f>
        <v>55</v>
      </c>
      <c r="E96" s="104">
        <f>E85+E80+E75+E71+E95</f>
        <v>3564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3619</v>
      </c>
      <c r="D97" s="104">
        <f>D96+D68+D66</f>
        <v>55</v>
      </c>
      <c r="E97" s="104">
        <f>E96+E68+E66</f>
        <v>3564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 t="s">
        <v>861</v>
      </c>
      <c r="E110" s="385"/>
      <c r="F110" s="387"/>
    </row>
    <row r="111" spans="1:6" ht="12">
      <c r="A111" s="385"/>
      <c r="B111" s="386"/>
      <c r="C111" s="612" t="s">
        <v>857</v>
      </c>
      <c r="D111" s="612"/>
      <c r="E111" s="612"/>
      <c r="F111" s="612"/>
    </row>
    <row r="112" spans="1:6" ht="12">
      <c r="A112" s="349"/>
      <c r="B112" s="388"/>
      <c r="C112" s="349"/>
      <c r="D112" s="349" t="s">
        <v>867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0" sqref="B30:C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от 01.01.2013 г. до 30.06.2013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3" t="s">
        <v>872</v>
      </c>
      <c r="C30" s="623"/>
      <c r="D30" s="459"/>
      <c r="E30" s="622" t="s">
        <v>873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874</v>
      </c>
      <c r="D31" s="523"/>
      <c r="E31" s="523"/>
      <c r="F31" s="523" t="s">
        <v>875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B151" sqref="B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от 01.01.2013 г. до 30.06.2013 г.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 t="s">
        <v>861</v>
      </c>
      <c r="D152" s="517"/>
      <c r="E152" s="517"/>
      <c r="F152" s="517"/>
    </row>
    <row r="153" spans="1:6" ht="12.75">
      <c r="A153" s="517"/>
      <c r="B153" s="518"/>
      <c r="C153" s="629" t="s">
        <v>877</v>
      </c>
      <c r="D153" s="629"/>
      <c r="E153" s="629"/>
      <c r="F153" s="629"/>
    </row>
    <row r="154" spans="3:5" ht="12.75">
      <c r="C154" s="517" t="s">
        <v>867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Dupnica taback</cp:lastModifiedBy>
  <cp:lastPrinted>2013-07-09T06:57:59Z</cp:lastPrinted>
  <dcterms:created xsi:type="dcterms:W3CDTF">2000-06-29T12:02:40Z</dcterms:created>
  <dcterms:modified xsi:type="dcterms:W3CDTF">2013-07-09T07:15:54Z</dcterms:modified>
  <cp:category/>
  <cp:version/>
  <cp:contentType/>
  <cp:contentStatus/>
</cp:coreProperties>
</file>