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<sst xmlns="http://schemas.openxmlformats.org/spreadsheetml/2006/main" count="4294" uniqueCount="999">
  <si>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</si>
  <si>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</si>
  <si>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</si>
  <si>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</si>
  <si>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</si>
  <si>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</si>
  <si>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</si>
  <si>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</si>
  <si>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</si>
  <si>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</si>
  <si>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</si>
  <si>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</si>
  <si>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</si>
  <si>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</si>
  <si>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</si>
  <si>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</si>
  <si>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</si>
  <si>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</si>
  <si>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</si>
  <si>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</si>
  <si>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</si>
  <si>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</si>
  <si>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</si>
  <si>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</si>
  <si>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</si>
  <si>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</si>
  <si>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</si>
  <si>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</si>
  <si>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</si>
  <si>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</si>
  <si>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</si>
  <si>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</si>
  <si>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</si>
  <si>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</si>
  <si>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</si>
  <si>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</si>
  <si>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</si>
  <si>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</si>
  <si>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</si>
  <si>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</si>
  <si>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</si>
  <si>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</si>
  <si>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</si>
  <si>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</si>
  <si>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</si>
  <si>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</si>
  <si>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</si>
  <si>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</si>
  <si>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</si>
  <si>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</si>
  <si>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</si>
  <si>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</si>
  <si>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</si>
  <si>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</si>
  <si>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</si>
  <si>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</si>
  <si>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</si>
  <si>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</si>
  <si>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</si>
  <si>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</si>
  <si>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</si>
  <si>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</si>
  <si>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</si>
  <si>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</si>
  <si>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</si>
  <si>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</si>
  <si>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</si>
  <si>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</si>
  <si>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</si>
  <si>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</si>
  <si>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</si>
  <si>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</si>
  <si>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</si>
  <si>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</si>
  <si>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</si>
  <si>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</si>
  <si>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</si>
  <si>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</si>
  <si>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</si>
  <si>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</si>
  <si>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</si>
  <si>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</si>
  <si>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</si>
  <si>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</si>
  <si>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</si>
  <si>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</si>
  <si>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</si>
  <si>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</si>
  <si>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</si>
  <si>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</si>
  <si>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</si>
  <si>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</si>
  <si>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</si>
  <si>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</si>
  <si>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</si>
  <si>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</si>
  <si>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</si>
  <si>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</si>
  <si>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</si>
  <si>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</si>
  <si>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</si>
  <si>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</si>
  <si>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</si>
  <si>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</si>
  <si>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</si>
  <si>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</si>
  <si>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</si>
  <si>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</si>
  <si>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</si>
  <si>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</si>
  <si>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</si>
  <si>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</si>
  <si>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</si>
  <si>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</si>
  <si>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</si>
  <si>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</si>
  <si>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</si>
  <si>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</si>
  <si>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</si>
  <si>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</si>
  <si>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</si>
  <si>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</si>
  <si>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</si>
  <si>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</si>
  <si>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</si>
  <si>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</si>
  <si>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</si>
  <si>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</si>
  <si>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</si>
  <si>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</si>
  <si>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</si>
  <si>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</si>
  <si>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</si>
  <si>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</si>
  <si>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</si>
  <si>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</si>
  <si>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</si>
  <si>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</si>
  <si>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</si>
  <si>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</si>
  <si>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</si>
  <si>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</si>
  <si>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</si>
  <si>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</si>
  <si>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</si>
  <si>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</si>
  <si>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</si>
  <si>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</si>
  <si>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</si>
  <si>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</si>
  <si>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</si>
  <si>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</si>
  <si>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</si>
  <si>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</si>
  <si>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</si>
  <si>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</si>
  <si>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</si>
  <si>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</si>
  <si>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</si>
  <si>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</si>
  <si>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</si>
  <si>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</si>
  <si>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</si>
  <si>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</si>
  <si>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</si>
  <si>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</si>
  <si>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</si>
  <si>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</si>
  <si>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</si>
  <si>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</si>
  <si>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</si>
  <si>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</si>
  <si>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</si>
  <si>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</si>
  <si>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</si>
  <si>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</si>
  <si>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</si>
  <si>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</si>
  <si>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</si>
  <si>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</si>
  <si>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</si>
  <si>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</si>
  <si>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</si>
  <si>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</si>
  <si>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</si>
  <si>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</si>
  <si>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</si>
  <si>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</si>
  <si>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</si>
  <si>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</si>
  <si>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</si>
  <si>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</si>
  <si>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</si>
  <si>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</si>
  <si>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</si>
  <si>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</si>
  <si>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</si>
  <si>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</si>
  <si>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</si>
  <si>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</si>
  <si>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</si>
  <si>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</si>
  <si>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</si>
  <si>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</si>
  <si>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</si>
  <si>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</si>
  <si>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</si>
  <si>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</si>
  <si>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</si>
  <si>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</si>
  <si>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</si>
  <si>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</si>
  <si>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</si>
  <si>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</si>
  <si>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</si>
  <si>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</si>
  <si>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</si>
  <si>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</si>
  <si>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</si>
  <si>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</si>
  <si>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</si>
  <si>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</si>
  <si>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</si>
  <si>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</si>
  <si>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</si>
  <si>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</si>
  <si>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</si>
  <si>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</si>
  <si>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</si>
  <si>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</si>
  <si>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</si>
  <si>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</si>
  <si>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</si>
  <si>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</si>
  <si>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</si>
  <si>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</si>
  <si>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</si>
  <si>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</si>
  <si>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</si>
  <si>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</si>
  <si>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</si>
  <si>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</si>
  <si>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</si>
  <si>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</si>
  <si>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</si>
  <si>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</si>
  <si>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</si>
  <si>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</si>
  <si>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</si>
  <si>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</si>
  <si>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</si>
  <si>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</si>
  <si>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</si>
  <si>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</si>
  <si>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</si>
  <si>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</si>
  <si>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</si>
  <si>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</si>
  <si>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</si>
  <si>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</si>
  <si>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</si>
  <si>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</si>
  <si>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</si>
  <si>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</si>
  <si>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</si>
  <si>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</si>
  <si>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</si>
  <si>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</si>
  <si>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</si>
  <si>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</si>
  <si>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</si>
  <si>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</si>
  <si>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</si>
  <si>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</si>
  <si>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</si>
  <si>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</si>
  <si>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</si>
  <si>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</si>
  <si>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</si>
  <si>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</si>
  <si>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</si>
  <si>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</si>
  <si>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</si>
  <si>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</si>
  <si>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</si>
  <si>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</si>
  <si>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</si>
  <si>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</si>
  <si>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</si>
  <si>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</si>
  <si>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</si>
  <si>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</si>
  <si>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</si>
  <si>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</si>
  <si>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</si>
  <si>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</si>
  <si>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</si>
  <si>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</si>
  <si>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</si>
  <si>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</si>
  <si>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</si>
  <si>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</si>
  <si>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</si>
  <si>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</si>
  <si>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</si>
  <si>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</si>
  <si>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</si>
  <si>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</si>
  <si>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</si>
  <si>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</si>
  <si>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</si>
  <si>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</si>
  <si>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</si>
  <si>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</si>
  <si>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</si>
  <si>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</si>
  <si>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</si>
  <si>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</si>
  <si>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</si>
  <si>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</si>
  <si>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</si>
  <si>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</si>
  <si>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</si>
  <si>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</si>
  <si>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</si>
  <si>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</si>
  <si>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</si>
  <si>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</si>
  <si>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</si>
  <si>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</si>
  <si>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</si>
  <si>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</si>
  <si>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</si>
  <si>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</si>
  <si>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</si>
  <si>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</si>
  <si>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</si>
  <si>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</si>
  <si>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</si>
  <si>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</si>
  <si>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</si>
  <si>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</si>
  <si>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</si>
  <si>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</si>
  <si>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</si>
  <si>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</si>
  <si>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</si>
  <si>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</si>
  <si>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</si>
  <si>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</si>
  <si>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</si>
  <si>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</si>
  <si>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</si>
  <si>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</si>
  <si>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</si>
  <si>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</si>
  <si>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</si>
  <si>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</si>
  <si>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</si>
  <si>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</si>
  <si>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</si>
  <si>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</si>
  <si>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</si>
  <si>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</si>
  <si>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</si>
  <si>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</si>
  <si>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</si>
  <si>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</si>
  <si>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</si>
  <si>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</si>
  <si>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</si>
  <si>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</si>
  <si>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</si>
  <si>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</si>
  <si>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</si>
  <si>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</si>
  <si>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</si>
  <si>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</si>
  <si>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</si>
  <si>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</si>
  <si>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</si>
  <si>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</si>
  <si>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</si>
  <si>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</si>
  <si>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</si>
  <si>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</si>
  <si>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</si>
  <si>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</si>
  <si>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</si>
  <si>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</si>
  <si>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</si>
  <si>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</si>
  <si>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</si>
  <si>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</si>
  <si>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</si>
  <si>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</si>
  <si>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</si>
  <si>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</si>
  <si>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</si>
  <si>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</si>
  <si>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</si>
  <si>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</si>
  <si>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</si>
  <si>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</si>
  <si>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</si>
  <si>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</si>
  <si>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</si>
  <si>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</si>
  <si>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</si>
  <si>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</si>
  <si>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</si>
  <si>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</si>
  <si>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</si>
  <si>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</si>
  <si>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</si>
  <si>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</si>
  <si>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</si>
  <si>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</si>
  <si>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</si>
  <si>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</si>
  <si>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</si>
  <si>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</si>
  <si>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</si>
  <si>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</si>
  <si>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</si>
  <si>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</si>
  <si>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</si>
  <si>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</si>
  <si>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</si>
  <si>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</si>
  <si>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</si>
  <si>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</si>
  <si>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</si>
  <si>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</si>
  <si>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</si>
  <si>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</si>
  <si>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</si>
  <si>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</si>
  <si>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</si>
  <si>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</si>
  <si>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</si>
  <si>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</si>
  <si>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</si>
  <si>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</si>
  <si>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</si>
  <si>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</si>
  <si>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</si>
  <si>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</si>
  <si>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</si>
  <si>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</si>
  <si>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</si>
  <si>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</si>
  <si>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</si>
  <si>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</si>
  <si>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</si>
  <si>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</si>
  <si>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</si>
  <si>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</si>
  <si>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</si>
  <si>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</si>
  <si>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</si>
  <si>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</si>
  <si>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</si>
  <si>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</si>
  <si>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</si>
  <si>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</si>
  <si>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</si>
  <si>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</si>
  <si>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</si>
  <si>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</si>
  <si>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</si>
  <si>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</si>
  <si>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</si>
  <si>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</si>
  <si>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</si>
  <si>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</si>
  <si>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</si>
  <si>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</si>
  <si>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</si>
  <si>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</si>
  <si>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</si>
  <si>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</si>
  <si>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</si>
  <si>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</si>
  <si>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</si>
  <si>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</si>
  <si>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</si>
  <si>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</si>
  <si>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</si>
  <si>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</si>
  <si>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</si>
  <si>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</si>
  <si>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</si>
  <si>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</si>
  <si>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</si>
  <si>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</si>
  <si>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</si>
  <si>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</si>
  <si>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</si>
  <si>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</si>
  <si>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</si>
  <si>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</si>
  <si>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</si>
  <si>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</si>
  <si>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</si>
  <si>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</si>
  <si>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</si>
  <si>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</si>
  <si>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</si>
  <si>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</si>
  <si>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</si>
  <si>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</si>
  <si>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</si>
  <si>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</si>
  <si>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</si>
  <si>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</si>
  <si>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</si>
  <si>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</si>
  <si>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</si>
  <si>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</si>
  <si>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</si>
  <si>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</si>
  <si>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</si>
  <si>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</si>
  <si>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</si>
  <si>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</si>
  <si>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</si>
  <si>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</si>
  <si>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</si>
  <si>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</si>
  <si>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</si>
  <si>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</si>
  <si>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</si>
  <si>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</si>
  <si>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</si>
  <si>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</si>
  <si>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</si>
  <si>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</si>
  <si>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</si>
  <si>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</si>
  <si>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</si>
  <si>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</si>
  <si>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</si>
  <si>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</si>
  <si>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</si>
  <si>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</si>
  <si>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</si>
  <si>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</si>
  <si>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</si>
  <si>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</si>
  <si>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</si>
  <si>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</si>
  <si>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</si>
  <si>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</si>
  <si>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</si>
  <si>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</si>
  <si>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</si>
  <si>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</si>
  <si>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</si>
  <si>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</si>
  <si>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</si>
  <si>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</si>
  <si>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</si>
  <si>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</si>
  <si>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</si>
  <si>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</si>
  <si>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</si>
  <si>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</si>
  <si>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</si>
  <si>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</si>
  <si>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</si>
  <si>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</si>
  <si>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</si>
  <si>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</si>
  <si>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</si>
  <si>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</si>
  <si>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</si>
  <si>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</si>
  <si>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</si>
  <si>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</si>
  <si>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</si>
  <si>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</si>
  <si>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</si>
  <si>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</si>
  <si>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</si>
  <si>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</si>
  <si>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</si>
  <si>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</si>
  <si>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</si>
  <si>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</si>
  <si>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</si>
  <si>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</si>
  <si>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</si>
  <si>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</si>
  <si>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</si>
  <si>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</si>
  <si>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</si>
  <si>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</si>
  <si>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</si>
  <si>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</si>
  <si>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</si>
  <si>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</si>
  <si>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</si>
  <si>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</si>
  <si>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</si>
  <si>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</si>
  <si>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</si>
  <si>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</si>
  <si>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</si>
  <si>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</si>
  <si>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</si>
  <si>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</si>
  <si>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</si>
  <si>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</si>
  <si>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</si>
  <si>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</si>
  <si>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</si>
  <si>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</si>
  <si>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</si>
  <si>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</si>
  <si>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</si>
  <si>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</si>
  <si>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</si>
  <si>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</si>
  <si>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</si>
  <si>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</si>
  <si>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</si>
  <si>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</si>
  <si>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</si>
  <si>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</si>
  <si>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</si>
  <si>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</si>
  <si>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</si>
  <si>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</si>
  <si>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</si>
  <si>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</si>
  <si>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</si>
  <si>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</si>
  <si>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</si>
  <si>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</si>
  <si>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</si>
  <si>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</si>
  <si>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</si>
  <si>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</si>
  <si>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</si>
  <si>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</si>
  <si>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</si>
  <si>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</si>
  <si>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</si>
  <si>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</si>
  <si>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</si>
  <si>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</si>
  <si>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</si>
  <si>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</si>
  <si>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</si>
  <si>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</si>
  <si>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</si>
  <si>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</si>
  <si>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</si>
  <si>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</si>
  <si>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</si>
  <si>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</si>
  <si>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</si>
  <si>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</si>
  <si>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</si>
  <si>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</si>
  <si>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</si>
  <si>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</si>
  <si>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</si>
  <si>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</si>
  <si>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</si>
  <si>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</si>
  <si>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</si>
  <si>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</si>
  <si>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</si>
  <si>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</si>
  <si>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</si>
  <si>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</si>
  <si>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</si>
  <si>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</si>
  <si>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</si>
  <si>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</si>
  <si>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</si>
  <si>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</si>
  <si>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</si>
  <si>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</si>
  <si>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</si>
  <si>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</si>
  <si>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</si>
  <si>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</si>
  <si>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</si>
  <si>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</si>
  <si>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</si>
  <si>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</si>
  <si>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</si>
  <si>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</si>
  <si>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</si>
  <si>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</si>
  <si>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</si>
  <si>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</si>
  <si>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</si>
  <si>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</si>
  <si>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</si>
  <si>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</si>
  <si>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</si>
  <si>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</si>
  <si>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</si>
  <si>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</si>
  <si>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</si>
  <si>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</si>
  <si>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</si>
  <si>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</si>
  <si>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</si>
  <si>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</si>
  <si>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</si>
  <si>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</si>
  <si>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</si>
  <si>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</si>
  <si>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</si>
  <si>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</si>
  <si>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</si>
  <si>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</si>
  <si>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</si>
  <si>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</si>
  <si>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</si>
  <si>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</si>
  <si>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</si>
  <si>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</si>
  <si>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</si>
  <si>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</si>
  <si>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</si>
  <si>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</si>
  <si>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</si>
  <si>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</si>
  <si>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</si>
  <si>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</si>
  <si>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</si>
  <si>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</si>
  <si>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</si>
  <si>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</si>
  <si>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</si>
  <si>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</si>
  <si>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</si>
  <si>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</si>
  <si>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</si>
  <si>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</si>
  <si>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</si>
  <si>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</si>
  <si>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</si>
  <si>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</si>
  <si>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</si>
  <si>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</si>
  <si>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</si>
  <si>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</si>
  <si>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</si>
  <si>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</si>
  <si>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</si>
  <si>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</si>
  <si>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</si>
  <si>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</si>
  <si>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</si>
  <si>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</si>
  <si>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</si>
  <si>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</si>
  <si>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</si>
  <si>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</si>
  <si>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</si>
  <si>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</si>
  <si>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</si>
  <si>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</si>
  <si>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</si>
  <si>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</si>
  <si>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</si>
  <si>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</si>
  <si>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</si>
  <si>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</si>
  <si>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</si>
  <si>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</si>
  <si>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</si>
  <si>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</si>
  <si>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</si>
  <si>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</si>
  <si>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</si>
  <si>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</si>
  <si>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</si>
  <si>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</si>
  <si>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</si>
  <si>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</si>
  <si>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</si>
  <si>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</si>
  <si>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</si>
  <si>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</si>
  <si>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</si>
  <si>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</si>
  <si>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</si>
  <si>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</si>
  <si>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</si>
  <si>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</si>
  <si>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</si>
  <si>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</si>
  <si>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</si>
  <si>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</si>
  <si>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</si>
  <si>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</si>
  <si>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</si>
  <si>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</si>
  <si>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</si>
  <si>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</si>
  <si>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</si>
  <si>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</si>
  <si>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</si>
  <si>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</si>
  <si>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</si>
  <si>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</si>
  <si>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</si>
  <si>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</si>
  <si>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</si>
  <si>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</si>
  <si>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</si>
  <si>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</si>
  <si>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</si>
  <si>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</si>
  <si>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</si>
  <si>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</si>
  <si>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</si>
  <si>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</si>
  <si>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</si>
  <si>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</si>
  <si>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</si>
  <si>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</si>
  <si>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</si>
  <si>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</si>
  <si>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</si>
  <si>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</si>
  <si>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</si>
  <si>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</si>
  <si>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</si>
  <si>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</si>
  <si>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</si>
  <si>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</si>
  <si>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</si>
  <si>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</si>
  <si>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</si>
  <si>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</si>
  <si>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</si>
  <si>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</si>
  <si>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</si>
  <si>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</si>
  <si>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</si>
  <si>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</si>
  <si>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</si>
  <si>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</si>
  <si>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</si>
  <si>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</si>
  <si>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</si>
  <si>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</si>
  <si>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</si>
  <si>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</si>
  <si>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</si>
  <si>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</si>
  <si>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</si>
  <si>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</si>
  <si>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</si>
  <si>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</si>
  <si>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</si>
  <si>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</si>
  <si>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</si>
  <si>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</si>
  <si>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</si>
  <si>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</si>
  <si>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</si>
  <si>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</si>
  <si>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</si>
  <si>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</si>
  <si>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</si>
  <si>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</si>
  <si>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</si>
  <si>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</si>
  <si>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</si>
  <si>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</si>
  <si>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</si>
  <si>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</si>
  <si>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</si>
  <si>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</si>
  <si>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</si>
  <si>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</si>
  <si>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</si>
  <si>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</si>
  <si>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</si>
  <si>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</si>
  <si>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</si>
  <si>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</si>
  <si>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</si>
  <si>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</si>
  <si>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</si>
  <si>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</si>
  <si>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</si>
  <si>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</si>
  <si>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</si>
  <si>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</si>
  <si>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</si>
  <si>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</si>
  <si>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</si>
  <si>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</si>
  <si>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</si>
  <si>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</si>
  <si>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</si>
  <si>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</si>
  <si>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</si>
  <si>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</si>
  <si>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</si>
  <si>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</si>
  <si>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</si>
  <si>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</si>
  <si>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</si>
  <si>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</si>
  <si>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</si>
  <si>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</si>
  <si>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</si>
  <si>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</si>
  <si>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</si>
  <si>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</si>
  <si>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</si>
  <si>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</si>
  <si>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</si>
  <si>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</si>
  <si>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</si>
  <si>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</si>
  <si>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</si>
  <si>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</si>
  <si>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</si>
  <si>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</si>
  <si>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</si>
  <si>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</si>
  <si>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</si>
  <si>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</si>
  <si>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</si>
  <si>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</si>
  <si>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</si>
  <si>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</si>
  <si>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</si>
  <si>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</si>
  <si>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</si>
  <si>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</si>
  <si>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</si>
  <si>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</si>
  <si>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</si>
  <si>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</si>
  <si>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</si>
  <si>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</si>
  <si>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</si>
  <si>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</si>
  <si>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</si>
  <si>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</si>
  <si>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</si>
  <si>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</si>
  <si>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</si>
  <si>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</si>
  <si>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</si>
  <si>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</si>
  <si>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</si>
  <si>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</si>
  <si>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</si>
  <si>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</si>
  <si>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</si>
  <si>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</si>
  <si>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</si>
  <si>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</si>
  <si>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</si>
  <si>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</si>
  <si>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</si>
  <si>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</si>
  <si>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</si>
  <si>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</si>
  <si>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</si>
  <si>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</si>
  <si>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</si>
  <si>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</si>
  <si>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</si>
  <si>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</si>
  <si>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</si>
  <si>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</si>
  <si>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</si>
  <si>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</si>
  <si>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</si>
  <si>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</si>
  <si>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</si>
  <si>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</si>
  <si>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Оргтехника АД</t>
  </si>
  <si>
    <t>118001673</t>
  </si>
  <si>
    <t>Върбан Георгиев Върбанов</t>
  </si>
  <si>
    <t>Изпълнителен директор</t>
  </si>
  <si>
    <t>гр.Силистра, 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</si>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</sst>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24" sqref="F2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44039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Л.Драгнева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44039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2734</v>
      </c>
      <c r="D6" s="674">
        <f aca="true" t="shared" si="0" ref="D6:D15">C6-E6</f>
        <v>0</v>
      </c>
      <c r="E6" s="673">
        <f>'1-Баланс'!G95</f>
        <v>2734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1687</v>
      </c>
      <c r="D7" s="674">
        <f t="shared" si="0"/>
        <v>1389</v>
      </c>
      <c r="E7" s="673">
        <f>'1-Баланс'!G18</f>
        <v>298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-202</v>
      </c>
      <c r="D8" s="674">
        <f t="shared" si="0"/>
        <v>0</v>
      </c>
      <c r="E8" s="673">
        <f>ABS('2-Отчет за доходите'!C44)-ABS('2-Отчет за доходите'!G44)</f>
        <v>-202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53</v>
      </c>
      <c r="D10" s="674">
        <f t="shared" si="0"/>
        <v>0</v>
      </c>
      <c r="E10" s="673">
        <f>'3-Отчет за паричния поток'!C46</f>
        <v>53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1687</v>
      </c>
      <c r="D11" s="674">
        <f t="shared" si="0"/>
        <v>0</v>
      </c>
      <c r="E11" s="673">
        <f>'4-Отчет за собствения капитал'!L34</f>
        <v>1687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-0.15830721003134796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-0.11973918197984589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-0.1929321872015282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-0.07388441843452817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0.863973063973064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1.8212809917355373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0.4927685950413223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0.05475206611570248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0.05475206611570248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0.6119904076738609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0.4667154352596928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0.04473386183465459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0.6206283343212804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0.3829553767373811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0.0017783046828689982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0.03819173811379579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21.367346938775512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590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88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96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27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801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170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971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794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309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181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1284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312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38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40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34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424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52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53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1763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2734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205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1386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1058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1591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-202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-202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1687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79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79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150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801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427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215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137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968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968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2734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716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141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46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300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54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179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1463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11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1485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1485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1485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1215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31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1276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1283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202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1283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202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202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202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1485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1468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-1025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-388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47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9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46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53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53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205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205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205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205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1230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1230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-172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1058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1058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-172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-172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-202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172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-202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-202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1889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1889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-202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1687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1687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590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1726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1691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152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142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127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4428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93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93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4521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1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590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1726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1690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152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142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126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4426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93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93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4519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590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1726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1690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152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142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126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4426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93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93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4519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1611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1578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124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142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127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3582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92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92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3674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27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17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45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46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1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1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1638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1594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125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142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126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3625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93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93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3718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1638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1594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125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142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126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3625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93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93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3718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590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88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96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27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801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801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170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312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38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11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34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34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424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594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170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312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38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11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29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34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34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424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594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79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79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150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150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801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427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215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137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968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1047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79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79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150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150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801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427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215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137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19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968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1047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590</v>
      </c>
      <c r="D12" s="196">
        <v>590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88</v>
      </c>
      <c r="D13" s="196">
        <v>115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96</v>
      </c>
      <c r="D14" s="196">
        <v>113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27</v>
      </c>
      <c r="D15" s="196">
        <v>28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801</v>
      </c>
      <c r="D20" s="598">
        <f>SUM(D12:D19)</f>
        <v>846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205</v>
      </c>
      <c r="H21" s="196">
        <v>205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1386</v>
      </c>
      <c r="H22" s="614">
        <f>SUM(H23:H25)</f>
        <v>1558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1058</v>
      </c>
      <c r="H25" s="196">
        <v>1230</v>
      </c>
    </row>
    <row r="26" spans="1:13" ht="15.75">
      <c r="A26" s="89" t="s">
        <v>75</v>
      </c>
      <c r="B26" s="91" t="s">
        <v>76</v>
      </c>
      <c r="C26" s="197"/>
      <c r="D26" s="196">
        <v>1</v>
      </c>
      <c r="E26" s="484" t="s">
        <v>77</v>
      </c>
      <c r="F26" s="95" t="s">
        <v>78</v>
      </c>
      <c r="G26" s="597">
        <f>G20+G21+G22</f>
        <v>1591</v>
      </c>
      <c r="H26" s="598">
        <f>H20+H21+H22</f>
        <v>1763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-202</v>
      </c>
      <c r="H33" s="196">
        <v>-172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-202</v>
      </c>
      <c r="H34" s="598">
        <f>H28+H32+H33</f>
        <v>-172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1687</v>
      </c>
      <c r="H37" s="600">
        <f>H26+H18+H34</f>
        <v>1889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79</v>
      </c>
      <c r="H52" s="196">
        <v>79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170</v>
      </c>
      <c r="D55" s="479">
        <v>170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971</v>
      </c>
      <c r="D56" s="602">
        <f>D20+D21+D22+D28+D33+D46+D52+D54+D55</f>
        <v>1017</v>
      </c>
      <c r="E56" s="100" t="s">
        <v>850</v>
      </c>
      <c r="F56" s="99" t="s">
        <v>172</v>
      </c>
      <c r="G56" s="599">
        <f>G50+G52+G53+G54+G55</f>
        <v>79</v>
      </c>
      <c r="H56" s="600">
        <f>H50+H52+H53+H54+H55</f>
        <v>79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794</v>
      </c>
      <c r="D59" s="196">
        <v>780</v>
      </c>
      <c r="E59" s="201" t="s">
        <v>180</v>
      </c>
      <c r="F59" s="486" t="s">
        <v>181</v>
      </c>
      <c r="G59" s="197">
        <v>150</v>
      </c>
      <c r="H59" s="196">
        <v>150</v>
      </c>
    </row>
    <row r="60" spans="1:13" ht="15.75">
      <c r="A60" s="89" t="s">
        <v>178</v>
      </c>
      <c r="B60" s="91" t="s">
        <v>179</v>
      </c>
      <c r="C60" s="197">
        <v>309</v>
      </c>
      <c r="D60" s="196">
        <v>320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801</v>
      </c>
      <c r="H61" s="596">
        <f>SUM(H62:H68)</f>
        <v>686</v>
      </c>
    </row>
    <row r="62" spans="1:13" ht="15.75">
      <c r="A62" s="89" t="s">
        <v>186</v>
      </c>
      <c r="B62" s="94" t="s">
        <v>187</v>
      </c>
      <c r="C62" s="197">
        <v>181</v>
      </c>
      <c r="D62" s="196">
        <v>354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427</v>
      </c>
      <c r="H64" s="196">
        <v>393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1284</v>
      </c>
      <c r="D65" s="598">
        <f>SUM(D59:D64)</f>
        <v>1454</v>
      </c>
      <c r="E65" s="89" t="s">
        <v>201</v>
      </c>
      <c r="F65" s="93" t="s">
        <v>202</v>
      </c>
      <c r="G65" s="197">
        <v>215</v>
      </c>
      <c r="H65" s="196">
        <v>123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137</v>
      </c>
      <c r="H66" s="196">
        <v>143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19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</v>
      </c>
      <c r="H68" s="196">
        <v>4</v>
      </c>
    </row>
    <row r="69" spans="1:8" ht="15.75">
      <c r="A69" s="89" t="s">
        <v>210</v>
      </c>
      <c r="B69" s="91" t="s">
        <v>211</v>
      </c>
      <c r="C69" s="197">
        <v>312</v>
      </c>
      <c r="D69" s="196">
        <v>277</v>
      </c>
      <c r="E69" s="201" t="s">
        <v>79</v>
      </c>
      <c r="F69" s="93" t="s">
        <v>216</v>
      </c>
      <c r="G69" s="197">
        <v>17</v>
      </c>
      <c r="H69" s="196">
        <v>34</v>
      </c>
    </row>
    <row r="70" spans="1:8" ht="15.75">
      <c r="A70" s="89" t="s">
        <v>214</v>
      </c>
      <c r="B70" s="91" t="s">
        <v>215</v>
      </c>
      <c r="C70" s="197">
        <v>38</v>
      </c>
      <c r="D70" s="196">
        <v>24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968</v>
      </c>
      <c r="H71" s="598">
        <f>H59+H60+H61+H69+H70</f>
        <v>870</v>
      </c>
    </row>
    <row r="72" spans="1:8" ht="15.75">
      <c r="A72" s="89" t="s">
        <v>221</v>
      </c>
      <c r="B72" s="91" t="s">
        <v>222</v>
      </c>
      <c r="C72" s="197">
        <v>40</v>
      </c>
      <c r="D72" s="196">
        <v>33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34</v>
      </c>
      <c r="D73" s="196">
        <v>23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424</v>
      </c>
      <c r="D76" s="598">
        <f>SUM(D68:D75)</f>
        <v>357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968</v>
      </c>
      <c r="H79" s="600">
        <f>H71+H73+H75+H77</f>
        <v>870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52</v>
      </c>
      <c r="D89" s="196">
        <v>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53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1763</v>
      </c>
      <c r="D94" s="602">
        <f>D65+D76+D85+D92+D93</f>
        <v>1821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2734</v>
      </c>
      <c r="D95" s="604">
        <f>D94+D56</f>
        <v>2838</v>
      </c>
      <c r="E95" s="229" t="s">
        <v>942</v>
      </c>
      <c r="F95" s="489" t="s">
        <v>268</v>
      </c>
      <c r="G95" s="603">
        <f>G37+G40+G56+G79</f>
        <v>2734</v>
      </c>
      <c r="H95" s="604">
        <f>H37+H40+H56+H79</f>
        <v>2838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44039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Л.Драгнева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27" sqref="H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716</v>
      </c>
      <c r="D12" s="317">
        <v>405</v>
      </c>
      <c r="E12" s="194" t="s">
        <v>277</v>
      </c>
      <c r="F12" s="240" t="s">
        <v>278</v>
      </c>
      <c r="G12" s="316">
        <v>1215</v>
      </c>
      <c r="H12" s="317">
        <v>646</v>
      </c>
    </row>
    <row r="13" spans="1:8" ht="15.75">
      <c r="A13" s="194" t="s">
        <v>279</v>
      </c>
      <c r="B13" s="190" t="s">
        <v>280</v>
      </c>
      <c r="C13" s="316">
        <v>141</v>
      </c>
      <c r="D13" s="317">
        <v>119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46</v>
      </c>
      <c r="D14" s="317">
        <v>49</v>
      </c>
      <c r="E14" s="245" t="s">
        <v>285</v>
      </c>
      <c r="F14" s="240" t="s">
        <v>286</v>
      </c>
      <c r="G14" s="316">
        <v>30</v>
      </c>
      <c r="H14" s="317">
        <v>33</v>
      </c>
    </row>
    <row r="15" spans="1:8" ht="15.75">
      <c r="A15" s="194" t="s">
        <v>287</v>
      </c>
      <c r="B15" s="190" t="s">
        <v>288</v>
      </c>
      <c r="C15" s="316">
        <v>300</v>
      </c>
      <c r="D15" s="317">
        <v>279</v>
      </c>
      <c r="E15" s="245" t="s">
        <v>79</v>
      </c>
      <c r="F15" s="240" t="s">
        <v>289</v>
      </c>
      <c r="G15" s="316">
        <v>31</v>
      </c>
      <c r="H15" s="317">
        <v>32</v>
      </c>
    </row>
    <row r="16" spans="1:8" ht="15.75">
      <c r="A16" s="194" t="s">
        <v>290</v>
      </c>
      <c r="B16" s="190" t="s">
        <v>291</v>
      </c>
      <c r="C16" s="316">
        <v>54</v>
      </c>
      <c r="D16" s="317">
        <v>52</v>
      </c>
      <c r="E16" s="236" t="s">
        <v>52</v>
      </c>
      <c r="F16" s="264" t="s">
        <v>292</v>
      </c>
      <c r="G16" s="628">
        <f>SUM(G12:G15)</f>
        <v>1276</v>
      </c>
      <c r="H16" s="629">
        <f>SUM(H12:H15)</f>
        <v>711</v>
      </c>
    </row>
    <row r="17" spans="1:8" ht="31.5">
      <c r="A17" s="194" t="s">
        <v>293</v>
      </c>
      <c r="B17" s="190" t="s">
        <v>294</v>
      </c>
      <c r="C17" s="316">
        <v>8</v>
      </c>
      <c r="D17" s="317">
        <v>12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179</v>
      </c>
      <c r="D18" s="317">
        <v>63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19</v>
      </c>
      <c r="D19" s="317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1463</v>
      </c>
      <c r="D22" s="629">
        <f>SUM(D12:D18)+D19</f>
        <v>989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</v>
      </c>
      <c r="D25" s="317">
        <v>4</v>
      </c>
      <c r="E25" s="194" t="s">
        <v>318</v>
      </c>
      <c r="F25" s="237" t="s">
        <v>319</v>
      </c>
      <c r="G25" s="316">
        <v>7</v>
      </c>
      <c r="H25" s="317">
        <v>22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11</v>
      </c>
      <c r="D27" s="317">
        <v>23</v>
      </c>
      <c r="E27" s="236" t="s">
        <v>104</v>
      </c>
      <c r="F27" s="238" t="s">
        <v>326</v>
      </c>
      <c r="G27" s="628">
        <f>SUM(G22:G26)</f>
        <v>7</v>
      </c>
      <c r="H27" s="629">
        <f>SUM(H22:H26)</f>
        <v>22</v>
      </c>
    </row>
    <row r="28" spans="1:8" ht="15.75">
      <c r="A28" s="194" t="s">
        <v>79</v>
      </c>
      <c r="B28" s="237" t="s">
        <v>327</v>
      </c>
      <c r="C28" s="316">
        <v>8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</v>
      </c>
      <c r="D29" s="629">
        <f>SUM(D25:D28)</f>
        <v>31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1485</v>
      </c>
      <c r="D31" s="635">
        <f>D29+D22</f>
        <v>1020</v>
      </c>
      <c r="E31" s="251" t="s">
        <v>824</v>
      </c>
      <c r="F31" s="266" t="s">
        <v>331</v>
      </c>
      <c r="G31" s="253">
        <f>G16+G18+G27</f>
        <v>1283</v>
      </c>
      <c r="H31" s="254">
        <f>H16+H18+H27</f>
        <v>733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202</v>
      </c>
      <c r="H33" s="629">
        <f>IF((D31-H31)&gt;0,D31-H31,0)</f>
        <v>287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1485</v>
      </c>
      <c r="D36" s="637">
        <f>D31-D34+D35</f>
        <v>1020</v>
      </c>
      <c r="E36" s="262" t="s">
        <v>346</v>
      </c>
      <c r="F36" s="256" t="s">
        <v>347</v>
      </c>
      <c r="G36" s="267">
        <f>G35-G34+G31</f>
        <v>1283</v>
      </c>
      <c r="H36" s="268">
        <f>H35-H34+H31</f>
        <v>733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202</v>
      </c>
      <c r="H37" s="254">
        <f>IF((D36-H36)&gt;0,D36-H36,0)</f>
        <v>287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202</v>
      </c>
      <c r="H42" s="244">
        <f>IF(H37&gt;0,IF(D38+H37&lt;0,0,D38+H37),IF(D37-D38&lt;0,D38-D37,0))</f>
        <v>294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202</v>
      </c>
      <c r="H44" s="268">
        <f>IF(D42=0,IF(H42-H43&gt;0,H42-H43+D43,0),IF(D42-D43&lt;0,D43-D42+H43,0))</f>
        <v>294</v>
      </c>
    </row>
    <row r="45" spans="1:8" ht="16.5" thickBot="1">
      <c r="A45" s="270" t="s">
        <v>371</v>
      </c>
      <c r="B45" s="271" t="s">
        <v>372</v>
      </c>
      <c r="C45" s="630">
        <f>C36+C38+C42</f>
        <v>1485</v>
      </c>
      <c r="D45" s="631">
        <f>D36+D38+D42</f>
        <v>1027</v>
      </c>
      <c r="E45" s="270" t="s">
        <v>373</v>
      </c>
      <c r="F45" s="272" t="s">
        <v>374</v>
      </c>
      <c r="G45" s="630">
        <f>G42+G36</f>
        <v>1485</v>
      </c>
      <c r="H45" s="631">
        <f>H42+H36</f>
        <v>1027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44039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Л.Драгнева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998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G41" sqref="G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1468</v>
      </c>
      <c r="D11" s="196">
        <v>685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-1025</v>
      </c>
      <c r="D12" s="196">
        <v>-468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-388</v>
      </c>
      <c r="D14" s="196">
        <v>-286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</v>
      </c>
      <c r="D19" s="196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47</v>
      </c>
      <c r="D21" s="659">
        <f>SUM(D11:D20)</f>
        <v>-74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9</v>
      </c>
      <c r="D24" s="196">
        <v>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</v>
      </c>
      <c r="D33" s="659">
        <f>SUM(D23:D32)</f>
        <v>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</v>
      </c>
      <c r="D42" s="196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</v>
      </c>
      <c r="D43" s="661">
        <f>SUM(D35:D42)</f>
        <v>-7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46</v>
      </c>
      <c r="D44" s="307">
        <f>D43+D33+D21</f>
        <v>-76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53</v>
      </c>
      <c r="D46" s="311">
        <f>D45+D44</f>
        <v>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53</v>
      </c>
      <c r="D47" s="298">
        <v>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44039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Л.Драгнева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998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6" sqref="H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205</v>
      </c>
      <c r="F13" s="584">
        <f>'1-Баланс'!H23</f>
        <v>328</v>
      </c>
      <c r="G13" s="584">
        <f>'1-Баланс'!H24</f>
        <v>0</v>
      </c>
      <c r="H13" s="585">
        <v>1230</v>
      </c>
      <c r="I13" s="584">
        <f>'1-Баланс'!H29+'1-Баланс'!H32</f>
        <v>0</v>
      </c>
      <c r="J13" s="584">
        <f>'1-Баланс'!H30+'1-Баланс'!H33</f>
        <v>-172</v>
      </c>
      <c r="K13" s="585"/>
      <c r="L13" s="584">
        <f>SUM(C13:K13)</f>
        <v>1889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205</v>
      </c>
      <c r="F17" s="653">
        <f t="shared" si="2"/>
        <v>328</v>
      </c>
      <c r="G17" s="653">
        <f t="shared" si="2"/>
        <v>0</v>
      </c>
      <c r="H17" s="653">
        <f t="shared" si="2"/>
        <v>1230</v>
      </c>
      <c r="I17" s="653">
        <f t="shared" si="2"/>
        <v>0</v>
      </c>
      <c r="J17" s="653">
        <f t="shared" si="2"/>
        <v>-172</v>
      </c>
      <c r="K17" s="653">
        <f t="shared" si="2"/>
        <v>0</v>
      </c>
      <c r="L17" s="584">
        <f t="shared" si="1"/>
        <v>1889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-202</v>
      </c>
      <c r="K18" s="585"/>
      <c r="L18" s="584">
        <f t="shared" si="1"/>
        <v>-202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-172</v>
      </c>
      <c r="I22" s="316"/>
      <c r="J22" s="316">
        <v>172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205</v>
      </c>
      <c r="F31" s="653">
        <f t="shared" si="6"/>
        <v>328</v>
      </c>
      <c r="G31" s="653">
        <f t="shared" si="6"/>
        <v>0</v>
      </c>
      <c r="H31" s="653">
        <f t="shared" si="6"/>
        <v>1058</v>
      </c>
      <c r="I31" s="653">
        <f t="shared" si="6"/>
        <v>0</v>
      </c>
      <c r="J31" s="653">
        <f t="shared" si="6"/>
        <v>-202</v>
      </c>
      <c r="K31" s="653">
        <f t="shared" si="6"/>
        <v>0</v>
      </c>
      <c r="L31" s="584">
        <f t="shared" si="1"/>
        <v>1687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205</v>
      </c>
      <c r="F34" s="587">
        <f t="shared" si="7"/>
        <v>328</v>
      </c>
      <c r="G34" s="587">
        <f t="shared" si="7"/>
        <v>0</v>
      </c>
      <c r="H34" s="587">
        <f t="shared" si="7"/>
        <v>1058</v>
      </c>
      <c r="I34" s="587">
        <f t="shared" si="7"/>
        <v>0</v>
      </c>
      <c r="J34" s="587">
        <f t="shared" si="7"/>
        <v>-202</v>
      </c>
      <c r="K34" s="587">
        <f t="shared" si="7"/>
        <v>0</v>
      </c>
      <c r="L34" s="651">
        <f t="shared" si="1"/>
        <v>1687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44039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Л.Драгнева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998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A141" sqref="A14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44039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Л.Драгнева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998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K27" sqref="K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590</v>
      </c>
      <c r="E11" s="328"/>
      <c r="F11" s="328"/>
      <c r="G11" s="329">
        <f>D11+E11-F11</f>
        <v>590</v>
      </c>
      <c r="H11" s="328"/>
      <c r="I11" s="328"/>
      <c r="J11" s="329">
        <f>G11+H11-I11</f>
        <v>590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590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1726</v>
      </c>
      <c r="E12" s="328"/>
      <c r="F12" s="328"/>
      <c r="G12" s="329">
        <f aca="true" t="shared" si="2" ref="G12:G41">D12+E12-F12</f>
        <v>1726</v>
      </c>
      <c r="H12" s="328"/>
      <c r="I12" s="328"/>
      <c r="J12" s="329">
        <f aca="true" t="shared" si="3" ref="J12:J41">G12+H12-I12</f>
        <v>1726</v>
      </c>
      <c r="K12" s="328">
        <v>1611</v>
      </c>
      <c r="L12" s="328">
        <v>27</v>
      </c>
      <c r="M12" s="328"/>
      <c r="N12" s="329">
        <f aca="true" t="shared" si="4" ref="N12:N41">K12+L12-M12</f>
        <v>1638</v>
      </c>
      <c r="O12" s="328"/>
      <c r="P12" s="328"/>
      <c r="Q12" s="329">
        <f t="shared" si="0"/>
        <v>1638</v>
      </c>
      <c r="R12" s="340">
        <f t="shared" si="1"/>
        <v>88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1691</v>
      </c>
      <c r="E13" s="328"/>
      <c r="F13" s="328">
        <v>1</v>
      </c>
      <c r="G13" s="329">
        <f t="shared" si="2"/>
        <v>1690</v>
      </c>
      <c r="H13" s="328"/>
      <c r="I13" s="328"/>
      <c r="J13" s="329">
        <f t="shared" si="3"/>
        <v>1690</v>
      </c>
      <c r="K13" s="328">
        <v>1578</v>
      </c>
      <c r="L13" s="328">
        <v>17</v>
      </c>
      <c r="M13" s="328">
        <v>1</v>
      </c>
      <c r="N13" s="329">
        <f t="shared" si="4"/>
        <v>1594</v>
      </c>
      <c r="O13" s="328"/>
      <c r="P13" s="328"/>
      <c r="Q13" s="329">
        <f t="shared" si="0"/>
        <v>1594</v>
      </c>
      <c r="R13" s="340">
        <f t="shared" si="1"/>
        <v>96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152</v>
      </c>
      <c r="E14" s="328"/>
      <c r="F14" s="328"/>
      <c r="G14" s="329">
        <f t="shared" si="2"/>
        <v>152</v>
      </c>
      <c r="H14" s="328"/>
      <c r="I14" s="328"/>
      <c r="J14" s="329">
        <f t="shared" si="3"/>
        <v>152</v>
      </c>
      <c r="K14" s="328">
        <v>124</v>
      </c>
      <c r="L14" s="328">
        <v>1</v>
      </c>
      <c r="M14" s="328"/>
      <c r="N14" s="329">
        <f t="shared" si="4"/>
        <v>125</v>
      </c>
      <c r="O14" s="328"/>
      <c r="P14" s="328"/>
      <c r="Q14" s="329">
        <f t="shared" si="0"/>
        <v>125</v>
      </c>
      <c r="R14" s="340">
        <f t="shared" si="1"/>
        <v>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142</v>
      </c>
      <c r="E15" s="328"/>
      <c r="F15" s="328"/>
      <c r="G15" s="329">
        <f t="shared" si="2"/>
        <v>142</v>
      </c>
      <c r="H15" s="328"/>
      <c r="I15" s="328"/>
      <c r="J15" s="329">
        <f t="shared" si="3"/>
        <v>142</v>
      </c>
      <c r="K15" s="328">
        <v>142</v>
      </c>
      <c r="L15" s="328"/>
      <c r="M15" s="328"/>
      <c r="N15" s="329">
        <f t="shared" si="4"/>
        <v>142</v>
      </c>
      <c r="O15" s="328"/>
      <c r="P15" s="328"/>
      <c r="Q15" s="329">
        <f t="shared" si="0"/>
        <v>142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127</v>
      </c>
      <c r="E18" s="328"/>
      <c r="F18" s="328">
        <v>1</v>
      </c>
      <c r="G18" s="329">
        <f t="shared" si="2"/>
        <v>126</v>
      </c>
      <c r="H18" s="328"/>
      <c r="I18" s="328"/>
      <c r="J18" s="329">
        <f t="shared" si="3"/>
        <v>126</v>
      </c>
      <c r="K18" s="328">
        <v>127</v>
      </c>
      <c r="L18" s="328"/>
      <c r="M18" s="328">
        <v>1</v>
      </c>
      <c r="N18" s="329">
        <f t="shared" si="4"/>
        <v>126</v>
      </c>
      <c r="O18" s="328"/>
      <c r="P18" s="328"/>
      <c r="Q18" s="329">
        <f t="shared" si="0"/>
        <v>126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4428</v>
      </c>
      <c r="E19" s="330">
        <f>SUM(E11:E18)</f>
        <v>0</v>
      </c>
      <c r="F19" s="330">
        <f>SUM(F11:F18)</f>
        <v>2</v>
      </c>
      <c r="G19" s="329">
        <f t="shared" si="2"/>
        <v>4426</v>
      </c>
      <c r="H19" s="330">
        <f>SUM(H11:H18)</f>
        <v>0</v>
      </c>
      <c r="I19" s="330">
        <f>SUM(I11:I18)</f>
        <v>0</v>
      </c>
      <c r="J19" s="329">
        <f t="shared" si="3"/>
        <v>4426</v>
      </c>
      <c r="K19" s="330">
        <f>SUM(K11:K18)</f>
        <v>3582</v>
      </c>
      <c r="L19" s="330">
        <f>SUM(L11:L18)</f>
        <v>45</v>
      </c>
      <c r="M19" s="330">
        <f>SUM(M11:M18)</f>
        <v>2</v>
      </c>
      <c r="N19" s="329">
        <f t="shared" si="4"/>
        <v>3625</v>
      </c>
      <c r="O19" s="330">
        <f>SUM(O11:O18)</f>
        <v>0</v>
      </c>
      <c r="P19" s="330">
        <f>SUM(P11:P18)</f>
        <v>0</v>
      </c>
      <c r="Q19" s="329">
        <f t="shared" si="0"/>
        <v>3625</v>
      </c>
      <c r="R19" s="340">
        <f t="shared" si="1"/>
        <v>801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93</v>
      </c>
      <c r="E26" s="328"/>
      <c r="F26" s="328"/>
      <c r="G26" s="329">
        <f t="shared" si="2"/>
        <v>93</v>
      </c>
      <c r="H26" s="328"/>
      <c r="I26" s="328"/>
      <c r="J26" s="329">
        <f t="shared" si="3"/>
        <v>93</v>
      </c>
      <c r="K26" s="328">
        <v>92</v>
      </c>
      <c r="L26" s="328">
        <v>1</v>
      </c>
      <c r="M26" s="328"/>
      <c r="N26" s="329">
        <f t="shared" si="4"/>
        <v>93</v>
      </c>
      <c r="O26" s="328"/>
      <c r="P26" s="328"/>
      <c r="Q26" s="329">
        <f t="shared" si="0"/>
        <v>93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93</v>
      </c>
      <c r="H27" s="332">
        <f t="shared" si="5"/>
        <v>0</v>
      </c>
      <c r="I27" s="332">
        <f t="shared" si="5"/>
        <v>0</v>
      </c>
      <c r="J27" s="333">
        <f t="shared" si="3"/>
        <v>93</v>
      </c>
      <c r="K27" s="332">
        <f t="shared" si="5"/>
        <v>92</v>
      </c>
      <c r="L27" s="332">
        <f t="shared" si="5"/>
        <v>1</v>
      </c>
      <c r="M27" s="332">
        <f t="shared" si="5"/>
        <v>0</v>
      </c>
      <c r="N27" s="333">
        <f t="shared" si="4"/>
        <v>93</v>
      </c>
      <c r="O27" s="332">
        <f t="shared" si="5"/>
        <v>0</v>
      </c>
      <c r="P27" s="332">
        <f t="shared" si="5"/>
        <v>0</v>
      </c>
      <c r="Q27" s="333">
        <f t="shared" si="0"/>
        <v>93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4521</v>
      </c>
      <c r="E42" s="349">
        <f>E19+E20+E21+E27+E40+E41</f>
        <v>0</v>
      </c>
      <c r="F42" s="349">
        <f aca="true" t="shared" si="11" ref="F42:R42">F19+F20+F21+F27+F40+F41</f>
        <v>2</v>
      </c>
      <c r="G42" s="349">
        <f t="shared" si="11"/>
        <v>4519</v>
      </c>
      <c r="H42" s="349">
        <f t="shared" si="11"/>
        <v>0</v>
      </c>
      <c r="I42" s="349">
        <f t="shared" si="11"/>
        <v>0</v>
      </c>
      <c r="J42" s="349">
        <f t="shared" si="11"/>
        <v>4519</v>
      </c>
      <c r="K42" s="349">
        <f t="shared" si="11"/>
        <v>3674</v>
      </c>
      <c r="L42" s="349">
        <f t="shared" si="11"/>
        <v>46</v>
      </c>
      <c r="M42" s="349">
        <f t="shared" si="11"/>
        <v>2</v>
      </c>
      <c r="N42" s="349">
        <f t="shared" si="11"/>
        <v>3718</v>
      </c>
      <c r="O42" s="349">
        <f t="shared" si="11"/>
        <v>0</v>
      </c>
      <c r="P42" s="349">
        <f t="shared" si="11"/>
        <v>0</v>
      </c>
      <c r="Q42" s="349">
        <f t="shared" si="11"/>
        <v>3718</v>
      </c>
      <c r="R42" s="350">
        <f t="shared" si="11"/>
        <v>801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44039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Л.Драгнева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998</v>
      </c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D80" sqref="D8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170</v>
      </c>
      <c r="D23" s="443">
        <v>170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312</v>
      </c>
      <c r="D30" s="368">
        <v>312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38</v>
      </c>
      <c r="D31" s="368">
        <v>38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11</v>
      </c>
      <c r="D33" s="368">
        <v>11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>
        <v>29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34</v>
      </c>
      <c r="D35" s="362">
        <f>SUM(D36:D39)</f>
        <v>34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34</v>
      </c>
      <c r="D37" s="368">
        <v>34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424</v>
      </c>
      <c r="D45" s="438">
        <f>D26+D30+D31+D33+D32+D34+D35+D40</f>
        <v>424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594</v>
      </c>
      <c r="D46" s="444">
        <f>D45+D23+D21+D11</f>
        <v>594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79</v>
      </c>
      <c r="D66" s="197">
        <v>79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79</v>
      </c>
      <c r="D68" s="435">
        <f>D54+D58+D63+D64+D65+D66</f>
        <v>79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150</v>
      </c>
      <c r="D77" s="138">
        <f>D78+D80</f>
        <v>150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150</v>
      </c>
      <c r="D78" s="197">
        <v>150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801</v>
      </c>
      <c r="D87" s="134">
        <f>SUM(D88:D92)+D96</f>
        <v>801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427</v>
      </c>
      <c r="D89" s="197">
        <v>427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215</v>
      </c>
      <c r="D90" s="197">
        <v>215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137</v>
      </c>
      <c r="D91" s="197">
        <v>137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19</v>
      </c>
      <c r="D96" s="197">
        <v>19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</v>
      </c>
      <c r="D97" s="197">
        <v>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968</v>
      </c>
      <c r="D98" s="433">
        <f>D87+D82+D77+D73+D97</f>
        <v>968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1047</v>
      </c>
      <c r="D99" s="427">
        <f>D98+D70+D68</f>
        <v>1047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44039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Л.Драгнева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998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6" right="0.2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44039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Л.Драгнева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998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2020-07-20T12:10:27Z</cp:lastPrinted>
  <dcterms:created xsi:type="dcterms:W3CDTF">2006-09-16T00:00:00Z</dcterms:created>
  <dcterms:modified xsi:type="dcterms:W3CDTF">2020-07-20T12:12:22Z</dcterms:modified>
  <cp:category/>
  <cp:version/>
  <cp:contentType/>
  <cp:contentStatus/>
</cp:coreProperties>
</file>