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6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<sst xmlns="http://schemas.openxmlformats.org/spreadsheetml/2006/main" count="1069" uniqueCount="871">
  <si>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</si>
  <si>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</si>
  <si>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</si>
  <si>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</si>
  <si>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</si>
  <si>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</si>
  <si>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</si>
  <si>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</si>
  <si>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</si>
  <si>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</si>
  <si>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</si>
  <si>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</si>
  <si>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</si>
  <si>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</si>
  <si>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</si>
  <si>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</si>
  <si>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</si>
  <si>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</si>
  <si>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</si>
  <si>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</si>
  <si>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</si>
  <si>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</si>
  <si>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</si>
  <si>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</si>
  <si>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</si>
  <si>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</si>
  <si>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</si>
  <si>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</si>
  <si>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</si>
  <si>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</si>
  <si>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</si>
  <si>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</si>
  <si>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</si>
  <si>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</si>
  <si>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</si>
  <si>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</si>
  <si>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</si>
  <si>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</si>
  <si>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</si>
  <si>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</si>
  <si>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</si>
  <si>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</si>
  <si>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</si>
  <si>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</si>
  <si>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</si>
  <si>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</si>
  <si>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</si>
  <si>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</si>
  <si>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</si>
  <si>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</si>
  <si>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</si>
  <si>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</si>
  <si>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</si>
  <si>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</si>
  <si>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</si>
  <si>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</si>
  <si>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</si>
  <si>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</si>
  <si>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</si>
  <si>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</si>
  <si>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</si>
  <si>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</si>
  <si>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</si>
  <si>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</si>
  <si>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</si>
  <si>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</si>
  <si>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</si>
  <si>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</si>
  <si>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</si>
  <si>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</si>
  <si>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</si>
  <si>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</si>
  <si>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</si>
  <si>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</si>
  <si>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</si>
  <si>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</si>
  <si>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</si>
  <si>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</si>
  <si>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</si>
  <si>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</si>
  <si>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</si>
  <si>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</si>
  <si>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</si>
  <si>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</si>
  <si>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</si>
  <si>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</si>
  <si>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</si>
  <si>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</si>
  <si>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</si>
  <si>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</si>
  <si>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</si>
  <si>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</si>
  <si>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</si>
  <si>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</si>
  <si>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</si>
  <si>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</si>
  <si>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</si>
  <si>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</si>
  <si>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</si>
  <si>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</si>
  <si>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</si>
  <si>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</si>
  <si>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</si>
  <si>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</si>
  <si>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</si>
  <si>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</si>
  <si>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</si>
  <si>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</si>
  <si>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</si>
  <si>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</si>
  <si>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</si>
  <si>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</si>
  <si>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</si>
  <si>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</si>
  <si>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</si>
  <si>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</si>
  <si>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</si>
  <si>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</si>
  <si>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</si>
  <si>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</si>
  <si>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</si>
  <si>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</si>
  <si>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</si>
  <si>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</si>
  <si>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</si>
  <si>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</si>
  <si>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</si>
  <si>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</si>
  <si>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</si>
  <si>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</si>
  <si>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</si>
  <si>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</si>
  <si>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</si>
  <si>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</si>
  <si>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</si>
  <si>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</si>
  <si>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</si>
  <si>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</si>
  <si>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</si>
  <si>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</si>
  <si>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</si>
  <si>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</si>
  <si>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</si>
  <si>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</si>
  <si>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</si>
  <si>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</si>
  <si>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</si>
  <si>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</si>
  <si>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</si>
  <si>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</si>
  <si>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</si>
  <si>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</si>
  <si>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</si>
  <si>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</si>
  <si>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</si>
  <si>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</si>
  <si>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</si>
  <si>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</si>
  <si>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</si>
  <si>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</si>
  <si>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</si>
  <si>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</si>
  <si>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</si>
  <si>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</si>
  <si>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</si>
  <si>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</si>
  <si>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</si>
  <si>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</si>
  <si>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</si>
  <si>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</si>
  <si>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</si>
  <si>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</si>
  <si>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</si>
  <si>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</si>
  <si>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</si>
  <si>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</si>
  <si>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</si>
  <si>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</si>
  <si>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</si>
  <si>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</si>
  <si>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</si>
  <si>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</si>
  <si>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</si>
  <si>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</si>
  <si>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</si>
  <si>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</si>
  <si>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</si>
  <si>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</si>
  <si>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</si>
  <si>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</si>
  <si>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</si>
  <si>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</si>
  <si>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</si>
  <si>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</si>
  <si>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</si>
  <si>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</si>
  <si>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</si>
  <si>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</si>
  <si>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</si>
  <si>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</si>
  <si>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</si>
  <si>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</si>
  <si>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</si>
  <si>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</si>
  <si>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</si>
  <si>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</si>
  <si>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</si>
  <si>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</si>
  <si>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</si>
  <si>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</si>
  <si>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</si>
  <si>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</si>
  <si>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</si>
  <si>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</si>
  <si>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</si>
  <si>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</si>
  <si>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</si>
  <si>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</si>
  <si>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</si>
  <si>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</si>
  <si>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</si>
  <si>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</si>
  <si>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</si>
  <si>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</si>
  <si>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</si>
  <si>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</si>
  <si>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</si>
  <si>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</si>
  <si>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</si>
  <si>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</si>
  <si>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</si>
  <si>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</si>
  <si>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</si>
  <si>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</si>
  <si>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</si>
  <si>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</si>
  <si>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</si>
  <si>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</si>
  <si>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</si>
  <si>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</si>
  <si>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</si>
  <si>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</si>
  <si>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</si>
  <si>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</si>
  <si>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</si>
  <si>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</si>
  <si>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</si>
  <si>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</si>
  <si>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</si>
  <si>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</si>
  <si>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</si>
  <si>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</si>
  <si>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</si>
  <si>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</si>
  <si>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</si>
  <si>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</si>
  <si>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</si>
  <si>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</si>
  <si>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</si>
  <si>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</si>
  <si>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</si>
  <si>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</si>
  <si>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</si>
  <si>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</si>
  <si>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</si>
  <si>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</si>
  <si>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</si>
  <si>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</si>
  <si>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</si>
  <si>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</si>
  <si>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</si>
  <si>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</si>
  <si>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</si>
  <si>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</si>
  <si>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</si>
  <si>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</si>
  <si>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</si>
  <si>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</si>
  <si>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</si>
  <si>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</si>
  <si>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</si>
  <si>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</si>
  <si>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</si>
  <si>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</si>
  <si>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</si>
  <si>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</si>
  <si>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</si>
  <si>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</si>
  <si>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</si>
  <si>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</si>
  <si>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</si>
  <si>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</si>
  <si>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</si>
  <si>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</si>
  <si>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</si>
  <si>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</si>
  <si>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</si>
  <si>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</si>
  <si>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</si>
  <si>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</si>
  <si>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</si>
  <si>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</si>
  <si>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</si>
  <si>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</si>
  <si>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</si>
  <si>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</si>
  <si>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</si>
  <si>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</si>
  <si>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</si>
  <si>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</si>
  <si>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</si>
  <si>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</si>
  <si>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</si>
  <si>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</si>
  <si>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</si>
  <si>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</si>
  <si>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</si>
  <si>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</si>
  <si>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</si>
  <si>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</si>
  <si>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</si>
  <si>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</si>
  <si>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</si>
  <si>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</si>
  <si>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</si>
  <si>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</si>
  <si>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</si>
  <si>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</si>
  <si>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</si>
  <si>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</si>
  <si>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</si>
  <si>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</si>
  <si>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</si>
  <si>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</si>
  <si>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</si>
  <si>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</si>
  <si>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</si>
  <si>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</si>
  <si>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</si>
  <si>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</si>
  <si>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</si>
  <si>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</si>
  <si>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</si>
  <si>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</si>
  <si>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</si>
  <si>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</si>
  <si>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</si>
  <si>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</si>
  <si>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</si>
  <si>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</si>
  <si>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</si>
  <si>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</si>
  <si>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</si>
  <si>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</si>
  <si>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</si>
  <si>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</si>
  <si>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</si>
  <si>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</si>
  <si>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</si>
  <si>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</si>
  <si>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</si>
  <si>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</si>
  <si>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</si>
  <si>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</si>
  <si>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</si>
  <si>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</si>
  <si>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</si>
  <si>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</si>
  <si>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</si>
  <si>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</si>
  <si>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</si>
  <si>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</si>
  <si>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</si>
  <si>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</si>
  <si>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</si>
  <si>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</si>
  <si>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</si>
  <si>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</si>
  <si>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</si>
  <si>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</si>
  <si>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</si>
  <si>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</si>
  <si>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</si>
  <si>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</si>
  <si>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</si>
  <si>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</si>
  <si>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</si>
  <si>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</si>
  <si>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</si>
  <si>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</si>
  <si>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</si>
  <si>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</si>
  <si>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</si>
  <si>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</si>
  <si>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</si>
  <si>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</si>
  <si>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</si>
  <si>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</si>
  <si>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</si>
  <si>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</si>
  <si>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</si>
  <si>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</si>
  <si>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</si>
  <si>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</si>
  <si>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</si>
  <si>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</si>
  <si>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</si>
  <si>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</si>
  <si>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</si>
  <si>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</si>
  <si>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</si>
  <si>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</si>
  <si>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</si>
  <si>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</si>
  <si>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</si>
  <si>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</si>
  <si>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</si>
  <si>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</si>
  <si>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</si>
  <si>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</si>
  <si>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</si>
  <si>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</si>
  <si>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</si>
  <si>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</si>
  <si>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</si>
  <si>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</si>
  <si>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</si>
  <si>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</si>
  <si>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</si>
  <si>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</si>
  <si>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</si>
  <si>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</si>
  <si>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</si>
  <si>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</si>
  <si>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</si>
  <si>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</si>
  <si>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</si>
  <si>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</si>
  <si>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</si>
  <si>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</si>
  <si>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</si>
  <si>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</si>
  <si>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</si>
  <si>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</si>
  <si>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</si>
  <si>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</si>
  <si>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</si>
  <si>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</si>
  <si>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</si>
  <si>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</si>
  <si>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</si>
  <si>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</si>
  <si>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</si>
  <si>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</si>
  <si>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</si>
  <si>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</si>
  <si>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</si>
  <si>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</si>
  <si>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</si>
  <si>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</si>
  <si>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</si>
  <si>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</si>
  <si>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</si>
  <si>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</si>
  <si>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</si>
  <si>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</si>
  <si>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</si>
  <si>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</si>
  <si>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</si>
  <si>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</si>
  <si>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</si>
  <si>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</si>
  <si>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</si>
  <si>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</si>
  <si>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</si>
  <si>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</si>
  <si>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</si>
  <si>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</si>
  <si>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</si>
  <si>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</si>
  <si>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</si>
  <si>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</si>
  <si>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</si>
  <si>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</si>
  <si>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</si>
  <si>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</si>
  <si>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</si>
  <si>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</si>
  <si>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</si>
  <si>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</si>
  <si>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</si>
  <si>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</si>
  <si>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</si>
  <si>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</si>
  <si>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</si>
  <si>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</si>
  <si>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</si>
  <si>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</si>
  <si>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</si>
  <si>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</si>
  <si>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</si>
  <si>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</si>
  <si>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</si>
  <si>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</si>
  <si>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</si>
  <si>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</si>
  <si>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</si>
  <si>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</si>
  <si>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</si>
  <si>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</si>
  <si>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</si>
  <si>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</si>
  <si>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</si>
  <si>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</si>
  <si>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</si>
  <si>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</si>
  <si>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</si>
  <si>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</si>
  <si>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</si>
  <si>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</si>
  <si>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</si>
  <si>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</si>
  <si>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</si>
  <si>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</si>
  <si>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</si>
  <si>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</si>
  <si>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</si>
  <si>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</si>
  <si>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</si>
  <si>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</si>
  <si>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</si>
  <si>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</si>
  <si>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</si>
  <si>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</si>
  <si>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</si>
  <si>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</si>
  <si>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</si>
  <si>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</si>
  <si>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</si>
  <si>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</si>
  <si>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</si>
  <si>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</si>
  <si>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</si>
  <si>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</si>
  <si>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</si>
  <si>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</si>
  <si>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</si>
  <si>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</si>
  <si>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</si>
  <si>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</si>
  <si>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</si>
  <si>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</si>
  <si>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</si>
  <si>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</si>
  <si>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</si>
  <si>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</si>
  <si>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</si>
  <si>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</si>
  <si>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</si>
  <si>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</si>
  <si>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</si>
  <si>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</si>
  <si>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</si>
  <si>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</si>
  <si>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</si>
  <si>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</si>
  <si>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</si>
  <si>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</si>
  <si>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</si>
  <si>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</si>
  <si>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</si>
  <si>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</si>
  <si>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</si>
  <si>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</si>
  <si>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</si>
  <si>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</si>
  <si>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</si>
  <si>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</si>
  <si>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</si>
  <si>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</si>
  <si>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</si>
  <si>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</si>
  <si>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</si>
  <si>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</si>
  <si>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</si>
  <si>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</si>
  <si>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</si>
  <si>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</si>
  <si>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</si>
  <si>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</si>
  <si>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</si>
  <si>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</si>
  <si>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</si>
  <si>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</si>
  <si>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</si>
  <si>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</si>
  <si>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</si>
  <si>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</si>
  <si>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</si>
  <si>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</si>
  <si>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</si>
  <si>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</si>
  <si>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</si>
  <si>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</si>
  <si>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</si>
  <si>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</si>
  <si>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</si>
  <si>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</si>
  <si>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</si>
  <si>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</si>
  <si>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</si>
  <si>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</si>
  <si>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</si>
  <si>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</si>
  <si>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</si>
  <si>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</si>
  <si>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</si>
  <si>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</si>
  <si>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</si>
  <si>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</si>
  <si>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</si>
  <si>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</si>
  <si>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</si>
  <si>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</si>
  <si>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</si>
  <si>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</si>
  <si>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</si>
  <si>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</si>
  <si>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</si>
  <si>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</si>
  <si>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</si>
  <si>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</si>
  <si>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</si>
  <si>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</si>
  <si>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</si>
  <si>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</si>
  <si>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</si>
  <si>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</si>
  <si>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</si>
  <si>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</si>
  <si>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</si>
  <si>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</si>
  <si>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</si>
  <si>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</si>
  <si>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</si>
  <si>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</si>
  <si>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</si>
  <si>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</si>
  <si>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</si>
  <si>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</si>
  <si>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</si>
  <si>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</si>
  <si>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</si>
  <si>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</si>
  <si>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</si>
  <si>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</si>
  <si>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</si>
  <si>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</si>
  <si>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</si>
  <si>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</si>
  <si>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</si>
  <si>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</si>
  <si>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</si>
  <si>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</si>
  <si>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</si>
  <si>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</si>
  <si>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</si>
  <si>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</si>
  <si>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</si>
  <si>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</si>
  <si>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</si>
  <si>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</si>
  <si>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</si>
  <si>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</si>
  <si>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</si>
  <si>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</si>
  <si>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</si>
  <si>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</si>
  <si>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</si>
  <si>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</si>
  <si>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</si>
  <si>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</si>
  <si>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</si>
  <si>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</si>
  <si>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</si>
  <si>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</si>
  <si>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</si>
  <si>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</si>
  <si>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</si>
  <si>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</si>
  <si>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</si>
  <si>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</si>
  <si>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</si>
  <si>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</si>
  <si>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</si>
  <si>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</si>
  <si>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</si>
  <si>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</si>
  <si>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</si>
  <si>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</si>
  <si>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</si>
  <si>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</si>
  <si>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</si>
  <si>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</si>
  <si>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</si>
  <si>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</si>
  <si>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</si>
  <si>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</si>
  <si>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</si>
  <si>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</si>
  <si>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</si>
  <si>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</si>
  <si>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</si>
  <si>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</si>
  <si>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</si>
  <si>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</si>
  <si>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</si>
  <si>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</si>
  <si>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</si>
  <si>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</si>
  <si>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</si>
  <si>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</si>
  <si>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</si>
  <si>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</si>
  <si>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</si>
  <si>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</si>
  <si>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</si>
  <si>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</si>
  <si>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</si>
  <si>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</si>
  <si>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</si>
  <si>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</si>
  <si>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</si>
  <si>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</si>
  <si>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</si>
  <si>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</si>
  <si>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</si>
  <si>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</si>
  <si>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</si>
  <si>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</si>
  <si>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</si>
  <si>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</si>
  <si>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</si>
  <si>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</si>
  <si>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</si>
  <si>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</si>
  <si>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</si>
  <si>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</si>
  <si>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</si>
  <si>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</si>
  <si>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</si>
  <si>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</si>
  <si>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</si>
  <si>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</si>
  <si>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</si>
  <si>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</si>
  <si>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</si>
  <si>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</si>
  <si>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</si>
  <si>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</si>
  <si>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</si>
  <si>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</si>
  <si>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</si>
  <si>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</si>
  <si>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</si>
  <si>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</si>
  <si>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</si>
  <si>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</si>
  <si>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</si>
  <si>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</si>
  <si>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</si>
  <si>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</si>
  <si>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</si>
  <si>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</si>
  <si>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</si>
  <si>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</si>
  <si>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</si>
  <si>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</si>
  <si>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</si>
  <si>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</si>
  <si>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</si>
  <si>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</si>
  <si>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</si>
  <si>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</si>
  <si>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</si>
  <si>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</si>
  <si>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</si>
  <si>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</si>
  <si>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</si>
  <si>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</si>
  <si>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</si>
  <si>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</si>
  <si>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</si>
  <si>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</si>
  <si>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</si>
  <si>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</si>
  <si>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</si>
  <si>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</si>
  <si>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</si>
  <si>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</si>
  <si>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</si>
  <si>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</si>
  <si>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</si>
  <si>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</si>
  <si>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</si>
  <si>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</si>
  <si>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</si>
  <si>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</si>
  <si>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</si>
  <si>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</si>
  <si>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</si>
  <si>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</si>
  <si>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</si>
  <si>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</si>
  <si>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</si>
  <si>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</si>
  <si>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</si>
  <si>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</si>
  <si>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</si>
  <si>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</si>
  <si>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</si>
  <si>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</si>
  <si>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</si>
  <si>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</si>
  <si>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</si>
  <si>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</si>
  <si>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</si>
  <si>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</si>
  <si>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</si>
  <si>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</si>
  <si>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</si>
  <si>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</si>
  <si>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</si>
  <si>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</si>
  <si>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</si>
  <si>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</si>
  <si>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</si>
  <si>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</si>
  <si>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</si>
  <si>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</si>
  <si>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</si>
  <si>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</si>
  <si>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</si>
  <si>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</si>
  <si>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</si>
  <si>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</si>
  <si>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</si>
  <si>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</si>
  <si>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</si>
  <si>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</si>
  <si>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</si>
  <si>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</si>
  <si>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</si>
  <si>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</si>
  <si>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</si>
  <si>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</si>
  <si>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</si>
  <si>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</si>
  <si>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</si>
  <si>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Дата на съставяне: 26.04.2013 г.</t>
  </si>
  <si>
    <t>Съставител: Николина Лексин</t>
  </si>
  <si>
    <t>МАДАРА ЮРЪП АД</t>
  </si>
  <si>
    <t xml:space="preserve"> 01.01.2013 г. - 31.03.2013 г.</t>
  </si>
  <si>
    <t>Ръководител: Пол Райли</t>
  </si>
  <si>
    <t>Николина Лексин</t>
  </si>
  <si>
    <t>Пол Райли</t>
  </si>
  <si>
    <t>Ръководител:  Пол Райли</t>
  </si>
  <si>
    <t>26.04.2013 г.</t>
  </si>
  <si>
    <t>Дата  на съставяне: 26.04.2013 г.</t>
  </si>
  <si>
    <t xml:space="preserve"> Ръководител: </t>
  </si>
  <si>
    <t xml:space="preserve">                                    Съставител: Николина Лексин                       </t>
  </si>
</sst>
</file>

<file path=xl/styles.xml><?xml version="1.0" encoding="utf-8"?>
<styleSheet xmlns="http://schemas.openxmlformats.org/spreadsheetml/2006/main">
  <numFmts count="3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0000"/>
    <numFmt numFmtId="187" formatCode="#,##0.00\ &quot;лв&quot;"/>
    <numFmt numFmtId="188" formatCode="[$-402]dd\ mmmm\ yyyy\ &quot;г.&quot;"/>
    <numFmt numFmtId="189" formatCode="d/m/yyyy&quot; &quot;&quot;г.&quot;;@"/>
    <numFmt numFmtId="190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0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0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0" fontId="10" fillId="0" borderId="0" xfId="61" applyNumberFormat="1" applyFont="1" applyBorder="1" applyAlignment="1" applyProtection="1">
      <alignment horizontal="center" vertical="justify" wrapText="1"/>
      <protection/>
    </xf>
    <xf numFmtId="19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71717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71">
      <selection activeCell="C102" sqref="C10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861</v>
      </c>
      <c r="F3" s="217" t="s">
        <v>2</v>
      </c>
      <c r="G3" s="172"/>
      <c r="H3" s="461">
        <v>200341288</v>
      </c>
    </row>
    <row r="4" spans="1:8" ht="15">
      <c r="A4" s="575" t="s">
        <v>3</v>
      </c>
      <c r="B4" s="581"/>
      <c r="C4" s="581"/>
      <c r="D4" s="581"/>
      <c r="E4" s="504" t="s">
        <v>858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862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50</v>
      </c>
      <c r="H11" s="152">
        <v>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50</v>
      </c>
      <c r="H17" s="154">
        <f>H11+H14+H15+H16</f>
        <v>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-41</v>
      </c>
      <c r="H27" s="154">
        <f>SUM(H28:H30)</f>
        <v>-41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-41</v>
      </c>
      <c r="H29" s="316">
        <v>-41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-74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-115</v>
      </c>
      <c r="H33" s="154">
        <f>H27+H31+H32</f>
        <v>-41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-65</v>
      </c>
      <c r="H36" s="154">
        <f>H25+H17+H33</f>
        <v>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79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39</v>
      </c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40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79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79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10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</v>
      </c>
      <c r="D91" s="155">
        <f>SUM(D87:D90)</f>
        <v>10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</v>
      </c>
      <c r="D93" s="155">
        <f>D64+D75+D84+D91+D92</f>
        <v>10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</v>
      </c>
      <c r="D94" s="164">
        <f>D93+D55</f>
        <v>10</v>
      </c>
      <c r="E94" s="449" t="s">
        <v>270</v>
      </c>
      <c r="F94" s="289" t="s">
        <v>271</v>
      </c>
      <c r="G94" s="165">
        <f>G36+G39+G55+G79</f>
        <v>14</v>
      </c>
      <c r="H94" s="165">
        <f>H36+H39+H55+H79</f>
        <v>10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859</v>
      </c>
      <c r="B98" s="432"/>
      <c r="C98" s="579" t="s">
        <v>860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863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1">
      <selection activeCell="G11" sqref="G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МАДАРА ЮРЪП АД</v>
      </c>
      <c r="C2" s="584"/>
      <c r="D2" s="584"/>
      <c r="E2" s="584"/>
      <c r="F2" s="586" t="s">
        <v>2</v>
      </c>
      <c r="G2" s="586"/>
      <c r="H2" s="526">
        <f>'справка №1-БАЛАНС'!H3</f>
        <v>200341288</v>
      </c>
    </row>
    <row r="3" spans="1:8" ht="15">
      <c r="A3" s="467" t="s">
        <v>274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 01.01.2013 г. - 31.03.2013 г.</v>
      </c>
      <c r="C4" s="585"/>
      <c r="D4" s="585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73</v>
      </c>
      <c r="D10" s="46">
        <v>1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</v>
      </c>
      <c r="D12" s="46"/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/>
      <c r="D13" s="46"/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74</v>
      </c>
      <c r="D19" s="49">
        <f>SUM(D9:D15)+D16</f>
        <v>1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74</v>
      </c>
      <c r="D28" s="50">
        <f>D26+D19</f>
        <v>1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74</v>
      </c>
      <c r="H30" s="53">
        <f>IF((D28-H28)&gt;0,D28-H28,0)</f>
        <v>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74</v>
      </c>
      <c r="D33" s="49">
        <f>D28-D31+D32</f>
        <v>1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74</v>
      </c>
      <c r="H34" s="548">
        <f>IF((D33-H33)&gt;0,D33-H33,0)</f>
        <v>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74</v>
      </c>
      <c r="H39" s="559">
        <f>IF(H34&gt;0,IF(D35+H34&lt;0,0,D35+H34),IF(D34-D35&lt;0,D35-D34,0))</f>
        <v>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74</v>
      </c>
      <c r="H41" s="52">
        <f>IF(D39=0,IF(H39-H40&gt;0,H39-H40+D40,0),IF(D39-D40&lt;0,D40-D39+H40,0))</f>
        <v>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74</v>
      </c>
      <c r="D42" s="53">
        <f>D33+D35+D39</f>
        <v>1</v>
      </c>
      <c r="E42" s="128" t="s">
        <v>379</v>
      </c>
      <c r="F42" s="129" t="s">
        <v>380</v>
      </c>
      <c r="G42" s="53">
        <f>G39+G33</f>
        <v>74</v>
      </c>
      <c r="H42" s="53">
        <f>H39+H33</f>
        <v>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856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867</v>
      </c>
      <c r="C48" s="427" t="s">
        <v>381</v>
      </c>
      <c r="D48" s="582" t="s">
        <v>864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3" t="s">
        <v>865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6">
      <selection activeCell="D43" sqref="D43:D4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МАДАРА ЮРЪП АД</v>
      </c>
      <c r="C4" s="541" t="s">
        <v>2</v>
      </c>
      <c r="D4" s="541">
        <f>'справка №1-БАЛАНС'!H3</f>
        <v>200341288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 01.01.2013 г. - 31.03.2013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-47</v>
      </c>
      <c r="D11" s="54">
        <v>-1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-48</v>
      </c>
      <c r="D20" s="55">
        <f>SUM(D10:D19)</f>
        <v>-1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39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39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-9</v>
      </c>
      <c r="D43" s="55">
        <f>D42+D32+D20</f>
        <v>-1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10</v>
      </c>
      <c r="D44" s="132">
        <v>33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</v>
      </c>
      <c r="D45" s="55">
        <f>D44+D43</f>
        <v>32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</v>
      </c>
      <c r="D46" s="56">
        <v>32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859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866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50" sqref="A5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МАДАРА ЮРЪП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200341288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 01.01.2013 г. - 31.03.2013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-41</v>
      </c>
      <c r="K11" s="60"/>
      <c r="L11" s="344">
        <f>SUM(C11:K11)</f>
        <v>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-41</v>
      </c>
      <c r="K15" s="61">
        <f t="shared" si="2"/>
        <v>0</v>
      </c>
      <c r="L15" s="344">
        <f t="shared" si="1"/>
        <v>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-74</v>
      </c>
      <c r="K16" s="60"/>
      <c r="L16" s="344">
        <f t="shared" si="1"/>
        <v>-74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-115</v>
      </c>
      <c r="K29" s="59">
        <f t="shared" si="6"/>
        <v>0</v>
      </c>
      <c r="L29" s="344">
        <f t="shared" si="1"/>
        <v>-65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-115</v>
      </c>
      <c r="K32" s="59">
        <f t="shared" si="7"/>
        <v>0</v>
      </c>
      <c r="L32" s="344">
        <f t="shared" si="1"/>
        <v>-65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857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0" t="s">
        <v>817</v>
      </c>
      <c r="E38" s="590"/>
      <c r="F38" s="590" t="s">
        <v>864</v>
      </c>
      <c r="G38" s="590"/>
      <c r="H38" s="590"/>
      <c r="I38" s="590"/>
      <c r="J38" s="15" t="s">
        <v>869</v>
      </c>
      <c r="K38" s="15"/>
      <c r="L38" s="590" t="s">
        <v>865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K44" sqref="K44:N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383</v>
      </c>
      <c r="B2" s="600"/>
      <c r="C2" s="601" t="str">
        <f>'справка №1-БАЛАНС'!E3</f>
        <v>МАДАРА ЮРЪП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200341288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 01.01.2013 г. - 31.03.2013 г.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4" t="s">
        <v>463</v>
      </c>
      <c r="B5" s="605"/>
      <c r="C5" s="59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0" t="s">
        <v>528</v>
      </c>
      <c r="R5" s="610" t="s">
        <v>529</v>
      </c>
    </row>
    <row r="6" spans="1:18" s="100" customFormat="1" ht="48">
      <c r="A6" s="606"/>
      <c r="B6" s="607"/>
      <c r="C6" s="59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1"/>
      <c r="R6" s="61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859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598"/>
      <c r="L44" s="598"/>
      <c r="M44" s="598"/>
      <c r="N44" s="598"/>
      <c r="O44" s="608" t="s">
        <v>863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56">
      <selection activeCell="C116" sqref="C11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607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МАДАРА ЮРЪП АД</v>
      </c>
      <c r="C3" s="619"/>
      <c r="D3" s="526" t="s">
        <v>2</v>
      </c>
      <c r="E3" s="107">
        <f>'справка №1-БАЛАНС'!H3</f>
        <v>200341288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 01.01.2013 г. - 31.03.2013 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/>
      <c r="D28" s="108"/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/>
      <c r="D89" s="108"/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/>
      <c r="D94" s="108"/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</v>
      </c>
      <c r="D96" s="104">
        <f>D85+D80+D75+D71+D95</f>
        <v>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</v>
      </c>
      <c r="D97" s="104">
        <f>D96+D68+D66</f>
        <v>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778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859</v>
      </c>
      <c r="B109" s="613"/>
      <c r="C109" s="613" t="s">
        <v>860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863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A34" sqref="A3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МАДАРА ЮРЪП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200341288</v>
      </c>
    </row>
    <row r="5" spans="1:9" ht="15">
      <c r="A5" s="501" t="s">
        <v>5</v>
      </c>
      <c r="B5" s="621" t="str">
        <f>'справка №1-БАЛАНС'!E5</f>
        <v> 01.01.2013 г. - 31.03.2013 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859</v>
      </c>
      <c r="B30" s="623"/>
      <c r="C30" s="623"/>
      <c r="D30" s="459" t="s">
        <v>817</v>
      </c>
      <c r="E30" s="622" t="s">
        <v>864</v>
      </c>
      <c r="F30" s="622"/>
      <c r="G30" s="622"/>
      <c r="H30" s="420" t="s">
        <v>779</v>
      </c>
      <c r="I30" s="622" t="s">
        <v>865</v>
      </c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6">
      <selection activeCell="C153" sqref="C153:F15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">
        <v>861</v>
      </c>
      <c r="C5" s="627"/>
      <c r="D5" s="627"/>
      <c r="E5" s="570" t="s">
        <v>2</v>
      </c>
      <c r="F5" s="451">
        <f>'справка №1-БАЛАНС'!H3</f>
        <v>200341288</v>
      </c>
    </row>
    <row r="6" spans="1:13" ht="15" customHeight="1">
      <c r="A6" s="27" t="s">
        <v>820</v>
      </c>
      <c r="B6" s="628" t="str">
        <f>'справка №1-БАЛАНС'!E5</f>
        <v> 01.01.2013 г. - 31.03.2013 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859</v>
      </c>
      <c r="B151" s="453"/>
      <c r="C151" s="629" t="s">
        <v>860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779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Alex_CFO</cp:lastModifiedBy>
  <cp:lastPrinted>2004-04-16T15:23:12Z</cp:lastPrinted>
  <dcterms:created xsi:type="dcterms:W3CDTF">2000-06-29T12:02:40Z</dcterms:created>
  <dcterms:modified xsi:type="dcterms:W3CDTF">2013-04-27T23:29:50Z</dcterms:modified>
  <cp:category/>
  <cp:version/>
  <cp:contentType/>
  <cp:contentStatus/>
</cp:coreProperties>
</file>