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89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<sst xmlns="http://schemas.openxmlformats.org/spreadsheetml/2006/main" count="4317" uniqueCount="998">
  <si>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</si>
  <si>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</si>
  <si>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</si>
  <si>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</si>
  <si>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</si>
  <si>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</si>
  <si>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</si>
  <si>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</si>
  <si>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</si>
  <si>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</si>
  <si>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</si>
  <si>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</si>
  <si>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</si>
  <si>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</si>
  <si>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</si>
  <si>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</si>
  <si>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</si>
  <si>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</si>
  <si>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</si>
  <si>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</si>
  <si>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</si>
  <si>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</si>
  <si>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</si>
  <si>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</si>
  <si>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</si>
  <si>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</si>
  <si>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</si>
  <si>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</si>
  <si>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</si>
  <si>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</si>
  <si>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</si>
  <si>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</si>
  <si>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</si>
  <si>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</si>
  <si>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</si>
  <si>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</si>
  <si>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</si>
  <si>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</si>
  <si>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</si>
  <si>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</si>
  <si>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</si>
  <si>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</si>
  <si>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</si>
  <si>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</si>
  <si>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</si>
  <si>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</si>
  <si>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</si>
  <si>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</si>
  <si>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</si>
  <si>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</si>
  <si>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</si>
  <si>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</si>
  <si>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</si>
  <si>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</si>
  <si>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</si>
  <si>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</si>
  <si>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</si>
  <si>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</si>
  <si>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</si>
  <si>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</si>
  <si>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</si>
  <si>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</si>
  <si>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</si>
  <si>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</si>
  <si>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</si>
  <si>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</si>
  <si>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</si>
  <si>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</si>
  <si>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</si>
  <si>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</si>
  <si>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</si>
  <si>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</si>
  <si>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</si>
  <si>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</si>
  <si>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</si>
  <si>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</si>
  <si>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</si>
  <si>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</si>
  <si>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</si>
  <si>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</si>
  <si>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</si>
  <si>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</si>
  <si>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</si>
  <si>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</si>
  <si>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</si>
  <si>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</si>
  <si>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</si>
  <si>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</si>
  <si>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</si>
  <si>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</si>
  <si>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</si>
  <si>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</si>
  <si>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</si>
  <si>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</si>
  <si>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</si>
  <si>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</si>
  <si>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</si>
  <si>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</si>
  <si>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</si>
  <si>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</si>
  <si>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</si>
  <si>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</si>
  <si>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</si>
  <si>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</si>
  <si>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</si>
  <si>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</si>
  <si>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</si>
  <si>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</si>
  <si>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</si>
  <si>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</si>
  <si>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</si>
  <si>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</si>
  <si>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</si>
  <si>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</si>
  <si>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</si>
  <si>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</si>
  <si>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</si>
  <si>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</si>
  <si>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</si>
  <si>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</si>
  <si>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</si>
  <si>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</si>
  <si>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</si>
  <si>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</si>
  <si>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</si>
  <si>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</si>
  <si>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</si>
  <si>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</si>
  <si>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</si>
  <si>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</si>
  <si>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</si>
  <si>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</si>
  <si>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</si>
  <si>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</si>
  <si>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</si>
  <si>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</si>
  <si>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</si>
  <si>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</si>
  <si>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</si>
  <si>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</si>
  <si>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</si>
  <si>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</si>
  <si>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</si>
  <si>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</si>
  <si>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</si>
  <si>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</si>
  <si>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</si>
  <si>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</si>
  <si>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</si>
  <si>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</si>
  <si>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</si>
  <si>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</si>
  <si>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</si>
  <si>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</si>
  <si>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</si>
  <si>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</si>
  <si>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</si>
  <si>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</si>
  <si>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</si>
  <si>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</si>
  <si>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</si>
  <si>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</si>
  <si>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</si>
  <si>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</si>
  <si>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</si>
  <si>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</si>
  <si>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</si>
  <si>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</si>
  <si>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</si>
  <si>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</si>
  <si>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</si>
  <si>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</si>
  <si>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</si>
  <si>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</si>
  <si>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</si>
  <si>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</si>
  <si>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</si>
  <si>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</si>
  <si>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</si>
  <si>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</si>
  <si>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</si>
  <si>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</si>
  <si>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</si>
  <si>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</si>
  <si>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</si>
  <si>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</si>
  <si>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</si>
  <si>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</si>
  <si>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</si>
  <si>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</si>
  <si>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</si>
  <si>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</si>
  <si>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</si>
  <si>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</si>
  <si>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</si>
  <si>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</si>
  <si>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</si>
  <si>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</si>
  <si>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</si>
  <si>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</si>
  <si>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</si>
  <si>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</si>
  <si>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</si>
  <si>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</si>
  <si>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</si>
  <si>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</si>
  <si>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</si>
  <si>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</si>
  <si>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</si>
  <si>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</si>
  <si>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</si>
  <si>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</si>
  <si>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</si>
  <si>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</si>
  <si>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</si>
  <si>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</si>
  <si>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</si>
  <si>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</si>
  <si>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</si>
  <si>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</si>
  <si>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</si>
  <si>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</si>
  <si>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</si>
  <si>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</si>
  <si>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</si>
  <si>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</si>
  <si>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</si>
  <si>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</si>
  <si>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</si>
  <si>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</si>
  <si>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</si>
  <si>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</si>
  <si>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</si>
  <si>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</si>
  <si>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</si>
  <si>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</si>
  <si>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</si>
  <si>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</si>
  <si>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</si>
  <si>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</si>
  <si>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</si>
  <si>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</si>
  <si>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</si>
  <si>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</si>
  <si>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</si>
  <si>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</si>
  <si>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</si>
  <si>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</si>
  <si>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</si>
  <si>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</si>
  <si>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</si>
  <si>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</si>
  <si>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</si>
  <si>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</si>
  <si>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</si>
  <si>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</si>
  <si>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</si>
  <si>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</si>
  <si>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</si>
  <si>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</si>
  <si>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</si>
  <si>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</si>
  <si>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</si>
  <si>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</si>
  <si>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</si>
  <si>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</si>
  <si>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</si>
  <si>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</si>
  <si>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</si>
  <si>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</si>
  <si>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</si>
  <si>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</si>
  <si>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</si>
  <si>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</si>
  <si>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</si>
  <si>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</si>
  <si>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</si>
  <si>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</si>
  <si>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</si>
  <si>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</si>
  <si>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</si>
  <si>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</si>
  <si>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</si>
  <si>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</si>
  <si>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</si>
  <si>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</si>
  <si>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</si>
  <si>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</si>
  <si>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</si>
  <si>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</si>
  <si>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</si>
  <si>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</si>
  <si>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</si>
  <si>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</si>
  <si>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</si>
  <si>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</si>
  <si>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</si>
  <si>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</si>
  <si>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</si>
  <si>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</si>
  <si>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</si>
  <si>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</si>
  <si>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</si>
  <si>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</si>
  <si>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</si>
  <si>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</si>
  <si>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</si>
  <si>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</si>
  <si>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</si>
  <si>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</si>
  <si>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</si>
  <si>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</si>
  <si>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</si>
  <si>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</si>
  <si>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</si>
  <si>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</si>
  <si>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</si>
  <si>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</si>
  <si>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</si>
  <si>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</si>
  <si>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</si>
  <si>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</si>
  <si>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</si>
  <si>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</si>
  <si>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</si>
  <si>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</si>
  <si>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</si>
  <si>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</si>
  <si>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</si>
  <si>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</si>
  <si>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</si>
  <si>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</si>
  <si>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</si>
  <si>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</si>
  <si>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</si>
  <si>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</si>
  <si>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</si>
  <si>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</si>
  <si>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</si>
  <si>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</si>
  <si>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</si>
  <si>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</si>
  <si>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</si>
  <si>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</si>
  <si>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</si>
  <si>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</si>
  <si>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</si>
  <si>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</si>
  <si>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</si>
  <si>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</si>
  <si>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</si>
  <si>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</si>
  <si>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</si>
  <si>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</si>
  <si>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</si>
  <si>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</si>
  <si>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</si>
  <si>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</si>
  <si>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</si>
  <si>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</si>
  <si>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</si>
  <si>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</si>
  <si>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</si>
  <si>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</si>
  <si>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</si>
  <si>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</si>
  <si>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</si>
  <si>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</si>
  <si>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</si>
  <si>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</si>
  <si>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</si>
  <si>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</si>
  <si>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</si>
  <si>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</si>
  <si>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</si>
  <si>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</si>
  <si>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</si>
  <si>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</si>
  <si>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</si>
  <si>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</si>
  <si>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</si>
  <si>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</si>
  <si>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</si>
  <si>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</si>
  <si>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</si>
  <si>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</si>
  <si>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</si>
  <si>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</si>
  <si>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</si>
  <si>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</si>
  <si>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</si>
  <si>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</si>
  <si>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</si>
  <si>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</si>
  <si>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</si>
  <si>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</si>
  <si>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</si>
  <si>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</si>
  <si>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</si>
  <si>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</si>
  <si>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</si>
  <si>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</si>
  <si>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</si>
  <si>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</si>
  <si>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</si>
  <si>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</si>
  <si>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</si>
  <si>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</si>
  <si>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</si>
  <si>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</si>
  <si>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</si>
  <si>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</si>
  <si>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</si>
  <si>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</si>
  <si>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</si>
  <si>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</si>
  <si>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</si>
  <si>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</si>
  <si>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</si>
  <si>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</si>
  <si>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</si>
  <si>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</si>
  <si>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</si>
  <si>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</si>
  <si>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</si>
  <si>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</si>
  <si>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</si>
  <si>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</si>
  <si>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</si>
  <si>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</si>
  <si>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</si>
  <si>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</si>
  <si>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</si>
  <si>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</si>
  <si>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</si>
  <si>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</si>
  <si>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</si>
  <si>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</si>
  <si>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</si>
  <si>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</si>
  <si>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</si>
  <si>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</si>
  <si>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</si>
  <si>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</si>
  <si>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</si>
  <si>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</si>
  <si>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</si>
  <si>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</si>
  <si>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</si>
  <si>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</si>
  <si>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</si>
  <si>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</si>
  <si>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</si>
  <si>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</si>
  <si>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</si>
  <si>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</si>
  <si>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</si>
  <si>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</si>
  <si>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</si>
  <si>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</si>
  <si>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</si>
  <si>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</si>
  <si>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</si>
  <si>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</si>
  <si>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</si>
  <si>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</si>
  <si>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</si>
  <si>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</si>
  <si>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</si>
  <si>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</si>
  <si>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</si>
  <si>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</si>
  <si>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</si>
  <si>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</si>
  <si>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</si>
  <si>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</si>
  <si>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</si>
  <si>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</si>
  <si>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</si>
  <si>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</si>
  <si>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</si>
  <si>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</si>
  <si>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</si>
  <si>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</si>
  <si>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</si>
  <si>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</si>
  <si>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</si>
  <si>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</si>
  <si>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</si>
  <si>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</si>
  <si>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</si>
  <si>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</si>
  <si>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</si>
  <si>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</si>
  <si>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</si>
  <si>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</si>
  <si>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</si>
  <si>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</si>
  <si>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</si>
  <si>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</si>
  <si>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</si>
  <si>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</si>
  <si>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</si>
  <si>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</si>
  <si>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</si>
  <si>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</si>
  <si>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</si>
  <si>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</si>
  <si>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</si>
  <si>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</si>
  <si>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</si>
  <si>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</si>
  <si>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</si>
  <si>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</si>
  <si>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</si>
  <si>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</si>
  <si>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</si>
  <si>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</si>
  <si>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</si>
  <si>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</si>
  <si>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</si>
  <si>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</si>
  <si>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</si>
  <si>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</si>
  <si>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</si>
  <si>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</si>
  <si>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</si>
  <si>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</si>
  <si>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</si>
  <si>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</si>
  <si>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</si>
  <si>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</si>
  <si>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</si>
  <si>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</si>
  <si>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</si>
  <si>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</si>
  <si>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</si>
  <si>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</si>
  <si>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</si>
  <si>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</si>
  <si>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</si>
  <si>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</si>
  <si>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</si>
  <si>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</si>
  <si>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</si>
  <si>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</si>
  <si>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</si>
  <si>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</si>
  <si>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</si>
  <si>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</si>
  <si>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</si>
  <si>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</si>
  <si>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</si>
  <si>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</si>
  <si>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</si>
  <si>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</si>
  <si>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</si>
  <si>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</si>
  <si>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</si>
  <si>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</si>
  <si>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</si>
  <si>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</si>
  <si>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</si>
  <si>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</si>
  <si>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</si>
  <si>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</si>
  <si>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</si>
  <si>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</si>
  <si>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</si>
  <si>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</si>
  <si>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</si>
  <si>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</si>
  <si>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</si>
  <si>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</si>
  <si>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</si>
  <si>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</si>
  <si>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</si>
  <si>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</si>
  <si>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</si>
  <si>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</si>
  <si>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</si>
  <si>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</si>
  <si>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</si>
  <si>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</si>
  <si>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</si>
  <si>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</si>
  <si>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</si>
  <si>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</si>
  <si>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</si>
  <si>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</si>
  <si>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</si>
  <si>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</si>
  <si>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</si>
  <si>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</si>
  <si>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</si>
  <si>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</si>
  <si>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</si>
  <si>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</si>
  <si>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</si>
  <si>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</si>
  <si>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</si>
  <si>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</si>
  <si>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</si>
  <si>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</si>
  <si>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</si>
  <si>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</si>
  <si>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</si>
  <si>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</si>
  <si>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</si>
  <si>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</si>
  <si>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</si>
  <si>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</si>
  <si>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</si>
  <si>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</si>
  <si>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</si>
  <si>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</si>
  <si>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</si>
  <si>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</si>
  <si>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</si>
  <si>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</si>
  <si>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</si>
  <si>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</si>
  <si>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</si>
  <si>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</si>
  <si>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</si>
  <si>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</si>
  <si>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</si>
  <si>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</si>
  <si>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</si>
  <si>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</si>
  <si>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</si>
  <si>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</si>
  <si>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</si>
  <si>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</si>
  <si>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</si>
  <si>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</si>
  <si>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</si>
  <si>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</si>
  <si>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</si>
  <si>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</si>
  <si>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</si>
  <si>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</si>
  <si>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</si>
  <si>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</si>
  <si>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</si>
  <si>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</si>
  <si>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</si>
  <si>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</si>
  <si>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</si>
  <si>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</si>
  <si>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</si>
  <si>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</si>
  <si>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</si>
  <si>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</si>
  <si>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</si>
  <si>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</si>
  <si>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</si>
  <si>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</si>
  <si>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</si>
  <si>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</si>
  <si>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</si>
  <si>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</si>
  <si>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</si>
  <si>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</si>
  <si>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</si>
  <si>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</si>
  <si>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</si>
  <si>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</si>
  <si>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</si>
  <si>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</si>
  <si>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</si>
  <si>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</si>
  <si>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</si>
  <si>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</si>
  <si>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</si>
  <si>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</si>
  <si>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</si>
  <si>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</si>
  <si>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</si>
  <si>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</si>
  <si>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</si>
  <si>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</si>
  <si>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</si>
  <si>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</si>
  <si>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</si>
  <si>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</si>
  <si>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</si>
  <si>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</si>
  <si>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</si>
  <si>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</si>
  <si>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</si>
  <si>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</si>
  <si>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</si>
  <si>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</si>
  <si>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</si>
  <si>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</si>
  <si>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</si>
  <si>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</si>
  <si>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</si>
  <si>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</si>
  <si>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</si>
  <si>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</si>
  <si>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</si>
  <si>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</si>
  <si>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</si>
  <si>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</si>
  <si>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</si>
  <si>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</si>
  <si>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</si>
  <si>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</si>
  <si>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</si>
  <si>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</si>
  <si>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</si>
  <si>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</si>
  <si>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</si>
  <si>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</si>
  <si>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</si>
  <si>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</si>
  <si>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</si>
  <si>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</si>
  <si>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</si>
  <si>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</si>
  <si>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</si>
  <si>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</si>
  <si>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</si>
  <si>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</si>
  <si>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</si>
  <si>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</si>
  <si>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</si>
  <si>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</si>
  <si>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</si>
  <si>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</si>
  <si>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</si>
  <si>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</si>
  <si>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</si>
  <si>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</si>
  <si>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</si>
  <si>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</si>
  <si>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</si>
  <si>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</si>
  <si>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</si>
  <si>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</si>
  <si>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</si>
  <si>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</si>
  <si>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</si>
  <si>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</si>
  <si>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</si>
  <si>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</si>
  <si>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</si>
  <si>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</si>
  <si>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</si>
  <si>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</si>
  <si>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</si>
  <si>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</si>
  <si>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</si>
  <si>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</si>
  <si>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</si>
  <si>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</si>
  <si>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</si>
  <si>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</si>
  <si>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</si>
  <si>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</si>
  <si>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</si>
  <si>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</si>
  <si>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</si>
  <si>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</si>
  <si>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</si>
  <si>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</si>
  <si>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</si>
  <si>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</si>
  <si>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</si>
  <si>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</si>
  <si>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</si>
  <si>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</si>
  <si>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</si>
  <si>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</si>
  <si>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</si>
  <si>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</si>
  <si>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</si>
  <si>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</si>
  <si>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</si>
  <si>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</si>
  <si>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</si>
  <si>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</si>
  <si>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</si>
  <si>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</si>
  <si>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</si>
  <si>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</si>
  <si>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</si>
  <si>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</si>
  <si>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</si>
  <si>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</si>
  <si>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</si>
  <si>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</si>
  <si>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</si>
  <si>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</si>
  <si>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</si>
  <si>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</si>
  <si>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</si>
  <si>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</si>
  <si>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</si>
  <si>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</si>
  <si>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</si>
  <si>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</si>
  <si>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</si>
  <si>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</si>
  <si>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</si>
  <si>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</si>
  <si>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</si>
  <si>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</si>
  <si>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</si>
  <si>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</si>
  <si>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</si>
  <si>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</si>
  <si>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</si>
  <si>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</si>
  <si>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</si>
  <si>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</si>
  <si>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</si>
  <si>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</si>
  <si>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</si>
  <si>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</si>
  <si>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</si>
  <si>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</si>
  <si>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</si>
  <si>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</si>
  <si>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</si>
  <si>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</si>
  <si>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</si>
  <si>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</si>
  <si>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</si>
  <si>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</si>
  <si>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</si>
  <si>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</si>
  <si>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</si>
  <si>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</si>
  <si>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</si>
  <si>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</si>
  <si>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</si>
  <si>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</si>
  <si>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</si>
  <si>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</si>
  <si>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</si>
  <si>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</si>
  <si>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</si>
  <si>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</si>
  <si>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</si>
  <si>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</si>
  <si>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</si>
  <si>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</si>
  <si>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</si>
  <si>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</si>
  <si>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</si>
  <si>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</si>
  <si>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</si>
  <si>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</si>
  <si>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</si>
  <si>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</si>
  <si>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</si>
  <si>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</si>
  <si>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</si>
  <si>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</si>
  <si>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</si>
  <si>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</si>
  <si>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</si>
  <si>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</si>
  <si>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</si>
  <si>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</si>
  <si>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</si>
  <si>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</si>
  <si>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</si>
  <si>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</si>
  <si>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</si>
  <si>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</si>
  <si>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</si>
  <si>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</si>
  <si>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</si>
  <si>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</si>
  <si>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</si>
  <si>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</si>
  <si>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</si>
  <si>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</si>
  <si>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</si>
  <si>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</si>
  <si>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</si>
  <si>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</si>
  <si>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</si>
  <si>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</si>
  <si>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</si>
  <si>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</si>
  <si>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</si>
  <si>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</si>
  <si>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</si>
  <si>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</si>
  <si>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</si>
  <si>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</si>
  <si>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</si>
  <si>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</si>
  <si>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</si>
  <si>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</si>
  <si>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</si>
  <si>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</si>
  <si>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</si>
  <si>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</si>
  <si>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</si>
  <si>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</si>
  <si>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</si>
  <si>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</si>
  <si>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</si>
  <si>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</si>
  <si>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</si>
  <si>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</si>
  <si>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</si>
  <si>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</si>
  <si>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</si>
  <si>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</si>
  <si>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</si>
  <si>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</si>
  <si>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</si>
  <si>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</si>
  <si>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</si>
  <si>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</si>
  <si>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</si>
  <si>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</si>
  <si>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</si>
  <si>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</si>
  <si>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</si>
  <si>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</si>
  <si>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</si>
  <si>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</si>
  <si>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</si>
  <si>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</si>
  <si>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</si>
  <si>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</si>
  <si>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</si>
  <si>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</si>
  <si>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</si>
  <si>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</si>
  <si>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</si>
  <si>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</si>
  <si>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</si>
  <si>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</si>
  <si>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</si>
  <si>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</si>
  <si>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</si>
  <si>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</si>
  <si>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</si>
  <si>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</si>
  <si>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</si>
  <si>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</si>
  <si>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</si>
  <si>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</si>
  <si>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</si>
  <si>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</si>
  <si>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</si>
  <si>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</si>
  <si>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</si>
  <si>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</si>
  <si>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</si>
  <si>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</si>
  <si>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</si>
  <si>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</si>
  <si>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</si>
  <si>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</si>
  <si>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</si>
  <si>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</si>
  <si>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</si>
  <si>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</si>
  <si>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</si>
  <si>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</si>
  <si>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</si>
  <si>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</si>
  <si>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</si>
  <si>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</si>
  <si>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</si>
  <si>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</si>
  <si>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</si>
  <si>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</si>
  <si>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</si>
  <si>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</si>
  <si>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</si>
  <si>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</si>
  <si>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</si>
  <si>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</si>
  <si>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</si>
  <si>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</si>
  <si>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</si>
  <si>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</si>
  <si>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</si>
  <si>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www.neolondoncapital.com</t>
  </si>
  <si>
    <t>www.investor.bg</t>
  </si>
  <si>
    <t>Гюляй Рахман</t>
  </si>
  <si>
    <t>Гл. счетоводител</t>
  </si>
  <si>
    <t>Майя Пенева, Християн Дънков</t>
  </si>
  <si>
    <t>заедно</t>
  </si>
  <si>
    <t>Нео Лондон Капитал АД</t>
  </si>
  <si>
    <t>гр. София, район Средец, п.код 1000, ул. "Уилям Гладстон" 54</t>
  </si>
  <si>
    <t>0884274451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</si>
</sst>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8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8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8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43311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Гюляй Рахман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43311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>
        <v>203039149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 t="s">
        <v>989</v>
      </c>
    </row>
    <row r="25" spans="1:2" ht="15.75">
      <c r="A25" s="7" t="s">
        <v>921</v>
      </c>
      <c r="B25" s="691" t="s">
        <v>990</v>
      </c>
    </row>
    <row r="26" spans="1:2" ht="15.75">
      <c r="A26" s="10" t="s">
        <v>970</v>
      </c>
      <c r="B26" s="579" t="s">
        <v>991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52" right="0.42" top="1.1811023622047245" bottom="0.7480314960629921" header="0.31496062992125984" footer="0.31496062992125984"/>
  <pageSetup fitToHeight="1" fitToWidth="1" horizontalDpi="600" verticalDpi="600" orientation="portrait" paperSize="9" scale="9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35074</v>
      </c>
      <c r="D6" s="675">
        <f aca="true" t="shared" si="0" ref="D6:D15">C6-E6</f>
        <v>0</v>
      </c>
      <c r="E6" s="674">
        <f>'1-Баланс'!G95</f>
        <v>35074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14522</v>
      </c>
      <c r="D7" s="675">
        <f t="shared" si="0"/>
        <v>4527</v>
      </c>
      <c r="E7" s="674">
        <f>'1-Баланс'!G18</f>
        <v>9995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2419</v>
      </c>
      <c r="D8" s="675">
        <f t="shared" si="0"/>
        <v>0</v>
      </c>
      <c r="E8" s="674">
        <f>ABS('2-Отчет за доходите'!C44)-ABS('2-Отчет за доходите'!G44)</f>
        <v>2419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45</v>
      </c>
      <c r="D9" s="675">
        <f t="shared" si="0"/>
        <v>0</v>
      </c>
      <c r="E9" s="674">
        <f>'3-Отчет за паричния поток'!C45</f>
        <v>45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35</v>
      </c>
      <c r="D10" s="675">
        <f t="shared" si="0"/>
        <v>0</v>
      </c>
      <c r="E10" s="674">
        <f>'3-Отчет за паричния поток'!C46</f>
        <v>35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14522</v>
      </c>
      <c r="D11" s="675">
        <f t="shared" si="0"/>
        <v>0</v>
      </c>
      <c r="E11" s="674">
        <f>'4-Отчет за собствения капитал'!L34</f>
        <v>14522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0.1665748519487674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0.11770144024912417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0.06896846667046816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49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377.1290322580645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377.10752688172045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129.50537634408602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0.3763440860215054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0.5848603527629285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1.4152320616994905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0.5859611107943207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2700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0.18592480374604048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0.9839650145772595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7.611851851851852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90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17773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5162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23027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12009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12009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12009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35073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35074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2108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2178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2419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4527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14522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19986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19986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473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20459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11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82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14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93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93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35074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42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56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2688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56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2688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269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14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255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2419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2419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2744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99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2547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98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2744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2744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2744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2744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-17687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-16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-17752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-3794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1460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50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-2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-2286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20028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20028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-10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35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35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2178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2178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2419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4597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4597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12103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12103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2419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14522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14522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2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2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2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2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2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2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1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1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1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90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17773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5162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23027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23027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90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17773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5162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23027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23027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19986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19986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473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31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31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11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11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51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14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14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93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20552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31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31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11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11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51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14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14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93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93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19986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19986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473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20459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372126806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372126806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9462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9462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2547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2547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12009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12009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G49" sqref="G4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9995</v>
      </c>
      <c r="H18" s="610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2108</v>
      </c>
      <c r="H28" s="596">
        <f>SUM(H29:H31)</f>
        <v>-70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2178</v>
      </c>
      <c r="H29" s="197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-70</v>
      </c>
      <c r="H30" s="197">
        <v>-70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2419</v>
      </c>
      <c r="H32" s="197">
        <v>2178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4527</v>
      </c>
      <c r="H34" s="598">
        <f>H28+H32+H33</f>
        <v>2108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14522</v>
      </c>
      <c r="H37" s="600">
        <f>H26+H18+H34</f>
        <v>12103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19986</v>
      </c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19986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473</v>
      </c>
      <c r="H54" s="197">
        <v>218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</v>
      </c>
      <c r="D56" s="602">
        <f>D20+D21+D22+D28+D33+D46+D52+D54+D55</f>
        <v>1</v>
      </c>
      <c r="E56" s="100" t="s">
        <v>850</v>
      </c>
      <c r="F56" s="99" t="s">
        <v>172</v>
      </c>
      <c r="G56" s="599">
        <f>G50+G52+G53+G54+G55</f>
        <v>20459</v>
      </c>
      <c r="H56" s="600">
        <f>H50+H52+H53+H54+H55</f>
        <v>218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11</v>
      </c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82</v>
      </c>
      <c r="H61" s="596">
        <f>SUM(H62:H68)</f>
        <v>57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31</v>
      </c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14</v>
      </c>
      <c r="H63" s="197">
        <v>14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19</v>
      </c>
      <c r="H64" s="197">
        <v>19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14</v>
      </c>
      <c r="H68" s="197">
        <v>20</v>
      </c>
    </row>
    <row r="69" spans="1:8" ht="15.75">
      <c r="A69" s="89" t="s">
        <v>210</v>
      </c>
      <c r="B69" s="91" t="s">
        <v>211</v>
      </c>
      <c r="C69" s="197">
        <v>90</v>
      </c>
      <c r="D69" s="197">
        <v>90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17773</v>
      </c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5162</v>
      </c>
      <c r="D71" s="197">
        <v>2780</v>
      </c>
      <c r="E71" s="474" t="s">
        <v>47</v>
      </c>
      <c r="F71" s="95" t="s">
        <v>223</v>
      </c>
      <c r="G71" s="597">
        <f>G59+G60+G61+G69+G70</f>
        <v>93</v>
      </c>
      <c r="H71" s="598">
        <f>H59+H60+H61+H69+H70</f>
        <v>57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23027</v>
      </c>
      <c r="D76" s="598">
        <f>SUM(D68:D75)</f>
        <v>2870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12009</v>
      </c>
      <c r="D79" s="596">
        <f>SUM(D80:D82)</f>
        <v>9462</v>
      </c>
      <c r="E79" s="205" t="s">
        <v>849</v>
      </c>
      <c r="F79" s="99" t="s">
        <v>241</v>
      </c>
      <c r="G79" s="599">
        <f>G71+G73+G75+G77</f>
        <v>93</v>
      </c>
      <c r="H79" s="600">
        <f>H71+H73+H75+H77</f>
        <v>57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12009</v>
      </c>
      <c r="D82" s="197">
        <v>9462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12009</v>
      </c>
      <c r="D85" s="598">
        <f>D84+D83+D79</f>
        <v>9462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34</v>
      </c>
      <c r="D89" s="197">
        <v>44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35</v>
      </c>
      <c r="D92" s="598">
        <f>SUM(D88:D91)</f>
        <v>45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35073</v>
      </c>
      <c r="D94" s="602">
        <f>D65+D76+D85+D92+D93</f>
        <v>12377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35074</v>
      </c>
      <c r="D95" s="604">
        <f>D94+D56</f>
        <v>12378</v>
      </c>
      <c r="E95" s="229" t="s">
        <v>942</v>
      </c>
      <c r="F95" s="489" t="s">
        <v>268</v>
      </c>
      <c r="G95" s="603">
        <f>G37+G40+G56+G79</f>
        <v>35074</v>
      </c>
      <c r="H95" s="604">
        <f>H37+H40+H56+H79</f>
        <v>12378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43311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Гюляй Рахман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3" sqref="C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</v>
      </c>
      <c r="D13" s="316">
        <v>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>
        <v>1</v>
      </c>
      <c r="E14" s="245" t="s">
        <v>285</v>
      </c>
      <c r="F14" s="240" t="s">
        <v>286</v>
      </c>
      <c r="G14" s="316">
        <v>0</v>
      </c>
      <c r="H14" s="317"/>
    </row>
    <row r="15" spans="1:8" ht="15.75">
      <c r="A15" s="194" t="s">
        <v>287</v>
      </c>
      <c r="B15" s="190" t="s">
        <v>288</v>
      </c>
      <c r="C15" s="316">
        <v>20</v>
      </c>
      <c r="D15" s="316">
        <v>14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6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42</v>
      </c>
      <c r="D22" s="629">
        <f>SUM(D12:D18)+D19</f>
        <v>30</v>
      </c>
      <c r="E22" s="194" t="s">
        <v>309</v>
      </c>
      <c r="F22" s="237" t="s">
        <v>310</v>
      </c>
      <c r="G22" s="316">
        <v>99</v>
      </c>
      <c r="H22" s="317">
        <v>17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2547</v>
      </c>
      <c r="H24" s="317">
        <v>73</v>
      </c>
    </row>
    <row r="25" spans="1:8" ht="31.5">
      <c r="A25" s="194" t="s">
        <v>316</v>
      </c>
      <c r="B25" s="237" t="s">
        <v>317</v>
      </c>
      <c r="C25" s="316">
        <v>12</v>
      </c>
      <c r="D25" s="317">
        <v>1</v>
      </c>
      <c r="E25" s="194" t="s">
        <v>318</v>
      </c>
      <c r="F25" s="237" t="s">
        <v>319</v>
      </c>
      <c r="G25" s="316">
        <v>98</v>
      </c>
      <c r="H25" s="317"/>
    </row>
    <row r="26" spans="1:8" ht="31.5">
      <c r="A26" s="194" t="s">
        <v>320</v>
      </c>
      <c r="B26" s="237" t="s">
        <v>321</v>
      </c>
      <c r="C26" s="316"/>
      <c r="D26" s="317">
        <v>40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2744</v>
      </c>
      <c r="H27" s="629">
        <f>SUM(H22:H26)</f>
        <v>90</v>
      </c>
    </row>
    <row r="28" spans="1:8" ht="15.75">
      <c r="A28" s="194" t="s">
        <v>79</v>
      </c>
      <c r="B28" s="237" t="s">
        <v>327</v>
      </c>
      <c r="C28" s="316">
        <v>2</v>
      </c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</v>
      </c>
      <c r="D29" s="629">
        <f>SUM(D25:D28)</f>
        <v>41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56</v>
      </c>
      <c r="D31" s="635">
        <f>D29+D22</f>
        <v>71</v>
      </c>
      <c r="E31" s="251" t="s">
        <v>824</v>
      </c>
      <c r="F31" s="266" t="s">
        <v>331</v>
      </c>
      <c r="G31" s="253">
        <f>G16+G18+G27</f>
        <v>2744</v>
      </c>
      <c r="H31" s="254">
        <f>H16+H18+H27</f>
        <v>90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2688</v>
      </c>
      <c r="D33" s="244">
        <f>IF((H31-D31)&gt;0,H31-D31,0)</f>
        <v>19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>
        <v>0</v>
      </c>
    </row>
    <row r="36" spans="1:8" ht="16.5" thickBot="1">
      <c r="A36" s="258" t="s">
        <v>344</v>
      </c>
      <c r="B36" s="256" t="s">
        <v>345</v>
      </c>
      <c r="C36" s="636">
        <f>C31-C34+C35</f>
        <v>56</v>
      </c>
      <c r="D36" s="637">
        <f>D31-D34+D35</f>
        <v>71</v>
      </c>
      <c r="E36" s="262" t="s">
        <v>346</v>
      </c>
      <c r="F36" s="256" t="s">
        <v>347</v>
      </c>
      <c r="G36" s="267">
        <f>G35-G34+G31</f>
        <v>2744</v>
      </c>
      <c r="H36" s="268">
        <f>H35-H34+H31</f>
        <v>90</v>
      </c>
    </row>
    <row r="37" spans="1:8" ht="15.75">
      <c r="A37" s="261" t="s">
        <v>348</v>
      </c>
      <c r="B37" s="231" t="s">
        <v>349</v>
      </c>
      <c r="C37" s="634">
        <f>IF((G36-C36)&gt;0,G36-C36,0)</f>
        <v>2688</v>
      </c>
      <c r="D37" s="635">
        <f>IF((H36-D36)&gt;0,H36-D36,0)</f>
        <v>19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269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14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255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2419</v>
      </c>
      <c r="D42" s="244">
        <f>+IF((H36-D36-D38)&gt;0,H36-D36-D38,0)</f>
        <v>19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2419</v>
      </c>
      <c r="D44" s="268">
        <f>IF(H42=0,IF(D42-D43&gt;0,D42-D43+H43,0),IF(H42-H43&lt;0,H43-H42+D42,0))</f>
        <v>19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2744</v>
      </c>
      <c r="D45" s="631">
        <f>D36+D38+D42</f>
        <v>90</v>
      </c>
      <c r="E45" s="270" t="s">
        <v>373</v>
      </c>
      <c r="F45" s="272" t="s">
        <v>374</v>
      </c>
      <c r="G45" s="630">
        <f>G42+G36</f>
        <v>2744</v>
      </c>
      <c r="H45" s="631">
        <f>H42+H36</f>
        <v>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43311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Гюляй Рахман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1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C29" sqref="C2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-20</v>
      </c>
      <c r="D12" s="196">
        <v>-21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-17687</v>
      </c>
      <c r="D13" s="196">
        <v>-7252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</v>
      </c>
      <c r="D14" s="196">
        <v>-16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-16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6">
        <v>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-17752</v>
      </c>
      <c r="D21" s="659">
        <f>SUM(D11:D20)</f>
        <v>-7288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-3794</v>
      </c>
      <c r="D25" s="196">
        <v>-3000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1460</v>
      </c>
      <c r="D26" s="196">
        <v>332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50</v>
      </c>
      <c r="D27" s="196">
        <v>10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-2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-2286</v>
      </c>
      <c r="D33" s="659">
        <f>SUM(D23:D32)</f>
        <v>-2658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20028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20028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-10</v>
      </c>
      <c r="D44" s="307">
        <f>D43+D33+D21</f>
        <v>-9946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</v>
      </c>
      <c r="D45" s="309">
        <v>9948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35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35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43311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Гюляй Рахман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8" right="0.18" top="1.1023622047244095" bottom="0.17" header="0.5118110236220472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15" sqref="E1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9995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2178</v>
      </c>
      <c r="J13" s="584">
        <f>'1-Баланс'!H30+'1-Баланс'!H33</f>
        <v>-70</v>
      </c>
      <c r="K13" s="585"/>
      <c r="L13" s="584">
        <f>SUM(C13:K13)</f>
        <v>12103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9995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2178</v>
      </c>
      <c r="J17" s="653">
        <f t="shared" si="2"/>
        <v>-70</v>
      </c>
      <c r="K17" s="653">
        <f t="shared" si="2"/>
        <v>0</v>
      </c>
      <c r="L17" s="584">
        <f t="shared" si="1"/>
        <v>12103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2419</v>
      </c>
      <c r="J18" s="584">
        <f>+'1-Баланс'!G33</f>
        <v>0</v>
      </c>
      <c r="K18" s="585"/>
      <c r="L18" s="584">
        <f t="shared" si="1"/>
        <v>2419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9995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4597</v>
      </c>
      <c r="J31" s="653">
        <f t="shared" si="6"/>
        <v>-70</v>
      </c>
      <c r="K31" s="653">
        <f t="shared" si="6"/>
        <v>0</v>
      </c>
      <c r="L31" s="584">
        <f t="shared" si="1"/>
        <v>14522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9995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4597</v>
      </c>
      <c r="J34" s="587">
        <f t="shared" si="7"/>
        <v>-70</v>
      </c>
      <c r="K34" s="587">
        <f t="shared" si="7"/>
        <v>0</v>
      </c>
      <c r="L34" s="651">
        <f t="shared" si="1"/>
        <v>14522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43311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Гюляй Рахман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54" bottom="0.4330708661417323" header="0.35433070866141736" footer="0.2362204724409449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6">
      <selection activeCell="C21" sqref="C2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/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/>
      <c r="B14" s="680"/>
      <c r="C14" s="92"/>
      <c r="D14" s="92"/>
      <c r="E14" s="92"/>
      <c r="F14" s="469">
        <f t="shared" si="0"/>
        <v>0</v>
      </c>
    </row>
    <row r="15" spans="1:6" ht="15.75">
      <c r="A15" s="679"/>
      <c r="B15" s="680"/>
      <c r="C15" s="92"/>
      <c r="D15" s="92"/>
      <c r="E15" s="92"/>
      <c r="F15" s="469">
        <f t="shared" si="0"/>
        <v>0</v>
      </c>
    </row>
    <row r="16" spans="1:6" ht="15.75">
      <c r="A16" s="679"/>
      <c r="B16" s="680"/>
      <c r="C16" s="92"/>
      <c r="D16" s="92"/>
      <c r="E16" s="92"/>
      <c r="F16" s="469">
        <f t="shared" si="0"/>
        <v>0</v>
      </c>
    </row>
    <row r="17" spans="1:6" ht="15.75">
      <c r="A17" s="679"/>
      <c r="B17" s="680"/>
      <c r="C17" s="92"/>
      <c r="D17" s="92"/>
      <c r="E17" s="92"/>
      <c r="F17" s="469">
        <f t="shared" si="0"/>
        <v>0</v>
      </c>
    </row>
    <row r="18" spans="1:6" ht="15.75">
      <c r="A18" s="679"/>
      <c r="B18" s="680"/>
      <c r="C18" s="92"/>
      <c r="D18" s="92"/>
      <c r="E18" s="92"/>
      <c r="F18" s="469">
        <f t="shared" si="0"/>
        <v>0</v>
      </c>
    </row>
    <row r="19" spans="1:6" ht="15.75">
      <c r="A19" s="679"/>
      <c r="B19" s="680"/>
      <c r="C19" s="92"/>
      <c r="D19" s="92"/>
      <c r="E19" s="92"/>
      <c r="F19" s="469">
        <f t="shared" si="0"/>
        <v>0</v>
      </c>
    </row>
    <row r="20" spans="1:6" ht="15.75">
      <c r="A20" s="679"/>
      <c r="B20" s="680"/>
      <c r="C20" s="92"/>
      <c r="D20" s="92"/>
      <c r="E20" s="92"/>
      <c r="F20" s="469">
        <f t="shared" si="0"/>
        <v>0</v>
      </c>
    </row>
    <row r="21" spans="1:6" ht="15.75">
      <c r="A21" s="679"/>
      <c r="B21" s="680"/>
      <c r="C21" s="92"/>
      <c r="D21" s="92"/>
      <c r="E21" s="92"/>
      <c r="F21" s="469">
        <f t="shared" si="0"/>
        <v>0</v>
      </c>
    </row>
    <row r="22" spans="1:6" ht="15.75">
      <c r="A22" s="679"/>
      <c r="B22" s="680"/>
      <c r="C22" s="92"/>
      <c r="D22" s="92"/>
      <c r="E22" s="92"/>
      <c r="F22" s="469">
        <f t="shared" si="0"/>
        <v>0</v>
      </c>
    </row>
    <row r="23" spans="1:6" ht="15.75">
      <c r="A23" s="679"/>
      <c r="B23" s="680"/>
      <c r="C23" s="92"/>
      <c r="D23" s="92"/>
      <c r="E23" s="92"/>
      <c r="F23" s="469">
        <f t="shared" si="0"/>
        <v>0</v>
      </c>
    </row>
    <row r="24" spans="1:6" ht="15.75">
      <c r="A24" s="679"/>
      <c r="B24" s="680"/>
      <c r="C24" s="92"/>
      <c r="D24" s="92"/>
      <c r="E24" s="92"/>
      <c r="F24" s="469">
        <f t="shared" si="0"/>
        <v>0</v>
      </c>
    </row>
    <row r="25" spans="1:6" ht="15.75">
      <c r="A25" s="679"/>
      <c r="B25" s="680"/>
      <c r="C25" s="92"/>
      <c r="D25" s="92"/>
      <c r="E25" s="92"/>
      <c r="F25" s="469">
        <f t="shared" si="0"/>
        <v>0</v>
      </c>
    </row>
    <row r="26" spans="1:6" ht="15.75">
      <c r="A26" s="679"/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/>
      <c r="B29" s="680"/>
      <c r="C29" s="92"/>
      <c r="D29" s="92"/>
      <c r="E29" s="92"/>
      <c r="F29" s="469">
        <f>C29-E29</f>
        <v>0</v>
      </c>
    </row>
    <row r="30" spans="1:6" ht="15.75">
      <c r="A30" s="679"/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/>
      <c r="B31" s="680"/>
      <c r="C31" s="92"/>
      <c r="D31" s="92"/>
      <c r="E31" s="92"/>
      <c r="F31" s="469">
        <f t="shared" si="1"/>
        <v>0</v>
      </c>
    </row>
    <row r="32" spans="1:6" ht="15.75">
      <c r="A32" s="679"/>
      <c r="B32" s="680"/>
      <c r="C32" s="92"/>
      <c r="D32" s="92"/>
      <c r="E32" s="92"/>
      <c r="F32" s="469">
        <f t="shared" si="1"/>
        <v>0</v>
      </c>
    </row>
    <row r="33" spans="1:6" ht="15.75">
      <c r="A33" s="679"/>
      <c r="B33" s="680"/>
      <c r="C33" s="92"/>
      <c r="D33" s="92"/>
      <c r="E33" s="92"/>
      <c r="F33" s="469">
        <f t="shared" si="1"/>
        <v>0</v>
      </c>
    </row>
    <row r="34" spans="1:6" ht="15.75">
      <c r="A34" s="679"/>
      <c r="B34" s="680"/>
      <c r="C34" s="92"/>
      <c r="D34" s="92"/>
      <c r="E34" s="92"/>
      <c r="F34" s="469">
        <f t="shared" si="1"/>
        <v>0</v>
      </c>
    </row>
    <row r="35" spans="1:6" ht="15.75">
      <c r="A35" s="679"/>
      <c r="B35" s="680"/>
      <c r="C35" s="92"/>
      <c r="D35" s="92"/>
      <c r="E35" s="92"/>
      <c r="F35" s="469">
        <f t="shared" si="1"/>
        <v>0</v>
      </c>
    </row>
    <row r="36" spans="1:6" ht="15.75">
      <c r="A36" s="679"/>
      <c r="B36" s="680"/>
      <c r="C36" s="92"/>
      <c r="D36" s="92"/>
      <c r="E36" s="92"/>
      <c r="F36" s="469">
        <f t="shared" si="1"/>
        <v>0</v>
      </c>
    </row>
    <row r="37" spans="1:6" ht="15.75">
      <c r="A37" s="679"/>
      <c r="B37" s="680"/>
      <c r="C37" s="92"/>
      <c r="D37" s="92"/>
      <c r="E37" s="92"/>
      <c r="F37" s="469">
        <f t="shared" si="1"/>
        <v>0</v>
      </c>
    </row>
    <row r="38" spans="1:6" ht="15.75">
      <c r="A38" s="679"/>
      <c r="B38" s="680"/>
      <c r="C38" s="92"/>
      <c r="D38" s="92"/>
      <c r="E38" s="92"/>
      <c r="F38" s="469">
        <f t="shared" si="1"/>
        <v>0</v>
      </c>
    </row>
    <row r="39" spans="1:6" ht="15.75">
      <c r="A39" s="679"/>
      <c r="B39" s="680"/>
      <c r="C39" s="92"/>
      <c r="D39" s="92"/>
      <c r="E39" s="92"/>
      <c r="F39" s="469">
        <f t="shared" si="1"/>
        <v>0</v>
      </c>
    </row>
    <row r="40" spans="1:6" ht="15.75">
      <c r="A40" s="679"/>
      <c r="B40" s="680"/>
      <c r="C40" s="92"/>
      <c r="D40" s="92"/>
      <c r="E40" s="92"/>
      <c r="F40" s="469">
        <f t="shared" si="1"/>
        <v>0</v>
      </c>
    </row>
    <row r="41" spans="1:6" ht="15.75">
      <c r="A41" s="679"/>
      <c r="B41" s="680"/>
      <c r="C41" s="92"/>
      <c r="D41" s="92"/>
      <c r="E41" s="92"/>
      <c r="F41" s="469">
        <f t="shared" si="1"/>
        <v>0</v>
      </c>
    </row>
    <row r="42" spans="1:6" ht="15.75">
      <c r="A42" s="679"/>
      <c r="B42" s="680"/>
      <c r="C42" s="92"/>
      <c r="D42" s="92"/>
      <c r="E42" s="92"/>
      <c r="F42" s="469">
        <f t="shared" si="1"/>
        <v>0</v>
      </c>
    </row>
    <row r="43" spans="1:6" ht="15.75">
      <c r="A43" s="679"/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/>
      <c r="B46" s="680"/>
      <c r="C46" s="92"/>
      <c r="D46" s="92"/>
      <c r="E46" s="92"/>
      <c r="F46" s="469">
        <f>C46-E46</f>
        <v>0</v>
      </c>
    </row>
    <row r="47" spans="1:6" ht="15.75">
      <c r="A47" s="679"/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/>
      <c r="B48" s="680"/>
      <c r="C48" s="92"/>
      <c r="D48" s="92"/>
      <c r="E48" s="92"/>
      <c r="F48" s="469">
        <f t="shared" si="2"/>
        <v>0</v>
      </c>
    </row>
    <row r="49" spans="1:6" ht="15.75">
      <c r="A49" s="679"/>
      <c r="B49" s="680"/>
      <c r="C49" s="92"/>
      <c r="D49" s="92"/>
      <c r="E49" s="92"/>
      <c r="F49" s="469">
        <f t="shared" si="2"/>
        <v>0</v>
      </c>
    </row>
    <row r="50" spans="1:6" ht="15.75">
      <c r="A50" s="679"/>
      <c r="B50" s="680"/>
      <c r="C50" s="92"/>
      <c r="D50" s="92"/>
      <c r="E50" s="92"/>
      <c r="F50" s="469">
        <f t="shared" si="2"/>
        <v>0</v>
      </c>
    </row>
    <row r="51" spans="1:6" ht="15.75">
      <c r="A51" s="679"/>
      <c r="B51" s="680"/>
      <c r="C51" s="92"/>
      <c r="D51" s="92"/>
      <c r="E51" s="92"/>
      <c r="F51" s="469">
        <f t="shared" si="2"/>
        <v>0</v>
      </c>
    </row>
    <row r="52" spans="1:6" ht="15.75">
      <c r="A52" s="679"/>
      <c r="B52" s="680"/>
      <c r="C52" s="92"/>
      <c r="D52" s="92"/>
      <c r="E52" s="92"/>
      <c r="F52" s="469">
        <f t="shared" si="2"/>
        <v>0</v>
      </c>
    </row>
    <row r="53" spans="1:6" ht="15.75">
      <c r="A53" s="679"/>
      <c r="B53" s="680"/>
      <c r="C53" s="92"/>
      <c r="D53" s="92"/>
      <c r="E53" s="92"/>
      <c r="F53" s="469">
        <f t="shared" si="2"/>
        <v>0</v>
      </c>
    </row>
    <row r="54" spans="1:6" ht="15.75">
      <c r="A54" s="679"/>
      <c r="B54" s="680"/>
      <c r="C54" s="92"/>
      <c r="D54" s="92"/>
      <c r="E54" s="92"/>
      <c r="F54" s="469">
        <f t="shared" si="2"/>
        <v>0</v>
      </c>
    </row>
    <row r="55" spans="1:6" ht="15.75">
      <c r="A55" s="679"/>
      <c r="B55" s="680"/>
      <c r="C55" s="92"/>
      <c r="D55" s="92"/>
      <c r="E55" s="92"/>
      <c r="F55" s="469">
        <f t="shared" si="2"/>
        <v>0</v>
      </c>
    </row>
    <row r="56" spans="1:6" ht="15.75">
      <c r="A56" s="679"/>
      <c r="B56" s="680"/>
      <c r="C56" s="92"/>
      <c r="D56" s="92"/>
      <c r="E56" s="92"/>
      <c r="F56" s="469">
        <f t="shared" si="2"/>
        <v>0</v>
      </c>
    </row>
    <row r="57" spans="1:6" ht="15.75">
      <c r="A57" s="679"/>
      <c r="B57" s="680"/>
      <c r="C57" s="92"/>
      <c r="D57" s="92"/>
      <c r="E57" s="92"/>
      <c r="F57" s="469">
        <f t="shared" si="2"/>
        <v>0</v>
      </c>
    </row>
    <row r="58" spans="1:6" ht="15.75">
      <c r="A58" s="679"/>
      <c r="B58" s="680"/>
      <c r="C58" s="92"/>
      <c r="D58" s="92"/>
      <c r="E58" s="92"/>
      <c r="F58" s="469">
        <f t="shared" si="2"/>
        <v>0</v>
      </c>
    </row>
    <row r="59" spans="1:6" ht="15.75">
      <c r="A59" s="679"/>
      <c r="B59" s="680"/>
      <c r="C59" s="92"/>
      <c r="D59" s="92"/>
      <c r="E59" s="92"/>
      <c r="F59" s="469">
        <f t="shared" si="2"/>
        <v>0</v>
      </c>
    </row>
    <row r="60" spans="1:6" ht="15.75">
      <c r="A60" s="679"/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43311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Гюляй Рахман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7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7" sqref="D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</v>
      </c>
      <c r="E16" s="328"/>
      <c r="F16" s="328"/>
      <c r="G16" s="329">
        <f t="shared" si="2"/>
        <v>2</v>
      </c>
      <c r="H16" s="328"/>
      <c r="I16" s="328"/>
      <c r="J16" s="329">
        <f t="shared" si="3"/>
        <v>2</v>
      </c>
      <c r="K16" s="328">
        <v>1</v>
      </c>
      <c r="L16" s="328"/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</v>
      </c>
      <c r="E19" s="330">
        <f>SUM(E11:E18)</f>
        <v>0</v>
      </c>
      <c r="F19" s="330">
        <f>SUM(F11:F18)</f>
        <v>0</v>
      </c>
      <c r="G19" s="329">
        <f t="shared" si="2"/>
        <v>2</v>
      </c>
      <c r="H19" s="330">
        <f>SUM(H11:H18)</f>
        <v>0</v>
      </c>
      <c r="I19" s="330">
        <f>SUM(I11:I18)</f>
        <v>0</v>
      </c>
      <c r="J19" s="329">
        <f t="shared" si="3"/>
        <v>2</v>
      </c>
      <c r="K19" s="330">
        <f>SUM(K11:K18)</f>
        <v>1</v>
      </c>
      <c r="L19" s="330">
        <f>SUM(L11:L18)</f>
        <v>0</v>
      </c>
      <c r="M19" s="330">
        <f>SUM(M11:M18)</f>
        <v>0</v>
      </c>
      <c r="N19" s="329">
        <f t="shared" si="4"/>
        <v>1</v>
      </c>
      <c r="O19" s="330">
        <f>SUM(O11:O18)</f>
        <v>0</v>
      </c>
      <c r="P19" s="330">
        <f>SUM(P11:P18)</f>
        <v>0</v>
      </c>
      <c r="Q19" s="329">
        <f t="shared" si="0"/>
        <v>1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</v>
      </c>
      <c r="H42" s="349">
        <f t="shared" si="11"/>
        <v>0</v>
      </c>
      <c r="I42" s="349">
        <f t="shared" si="11"/>
        <v>0</v>
      </c>
      <c r="J42" s="349">
        <f t="shared" si="11"/>
        <v>2</v>
      </c>
      <c r="K42" s="349">
        <f t="shared" si="11"/>
        <v>1</v>
      </c>
      <c r="L42" s="349">
        <f t="shared" si="11"/>
        <v>0</v>
      </c>
      <c r="M42" s="349">
        <f t="shared" si="11"/>
        <v>0</v>
      </c>
      <c r="N42" s="349">
        <f t="shared" si="11"/>
        <v>1</v>
      </c>
      <c r="O42" s="349">
        <f t="shared" si="11"/>
        <v>0</v>
      </c>
      <c r="P42" s="349">
        <f t="shared" si="11"/>
        <v>0</v>
      </c>
      <c r="Q42" s="349">
        <f t="shared" si="11"/>
        <v>1</v>
      </c>
      <c r="R42" s="350">
        <f t="shared" si="11"/>
        <v>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43311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Гюляй Рахман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3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9">
      <selection activeCell="C66" sqref="C6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90</v>
      </c>
      <c r="D30" s="368">
        <v>90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17773</v>
      </c>
      <c r="D31" s="368">
        <v>17773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5162</v>
      </c>
      <c r="D32" s="368">
        <v>5162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>
        <v>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23027</v>
      </c>
      <c r="D45" s="438">
        <f>D26+D30+D31+D33+D32+D34+D35+D40</f>
        <v>23027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23027</v>
      </c>
      <c r="D46" s="444">
        <f>D45+D23+D21+D11</f>
        <v>23027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>
        <v>0</v>
      </c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19986</v>
      </c>
      <c r="D65" s="197"/>
      <c r="E65" s="136">
        <f t="shared" si="1"/>
        <v>19986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19986</v>
      </c>
      <c r="D68" s="435">
        <f>D54+D58+D63+D64+D65+D66</f>
        <v>0</v>
      </c>
      <c r="E68" s="436">
        <f t="shared" si="1"/>
        <v>19986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473</v>
      </c>
      <c r="D70" s="197"/>
      <c r="E70" s="136">
        <f t="shared" si="1"/>
        <v>473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31</v>
      </c>
      <c r="D73" s="137">
        <f>SUM(D74:D76)</f>
        <v>31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31</v>
      </c>
      <c r="D76" s="197">
        <v>31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11</v>
      </c>
      <c r="D82" s="138">
        <f>SUM(D83:D86)</f>
        <v>11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11</v>
      </c>
      <c r="D84" s="197">
        <v>11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51</v>
      </c>
      <c r="D87" s="134">
        <f>SUM(D88:D92)+D96</f>
        <v>51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14</v>
      </c>
      <c r="D88" s="197">
        <v>14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19</v>
      </c>
      <c r="D89" s="197">
        <v>19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</v>
      </c>
      <c r="D92" s="138">
        <f>SUM(D93:D95)</f>
        <v>14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14</v>
      </c>
      <c r="D93" s="197">
        <v>14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93</v>
      </c>
      <c r="D98" s="433">
        <f>D87+D82+D77+D73+D97</f>
        <v>93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20552</v>
      </c>
      <c r="D99" s="427">
        <f>D98+D70+D68</f>
        <v>93</v>
      </c>
      <c r="E99" s="427">
        <f>E98+E70+E68</f>
        <v>20459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43311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Гюляй Рахман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7" right="0.17" top="0.5118110236220472" bottom="0.17" header="0.31496062992125984" footer="0.17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1" sqref="G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372126806</v>
      </c>
      <c r="D20" s="449"/>
      <c r="E20" s="449"/>
      <c r="F20" s="449">
        <v>9462</v>
      </c>
      <c r="G20" s="449">
        <v>2547</v>
      </c>
      <c r="H20" s="449"/>
      <c r="I20" s="450">
        <f t="shared" si="0"/>
        <v>12009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372126806</v>
      </c>
      <c r="D27" s="456">
        <f t="shared" si="2"/>
        <v>0</v>
      </c>
      <c r="E27" s="456">
        <f t="shared" si="2"/>
        <v>0</v>
      </c>
      <c r="F27" s="456">
        <f t="shared" si="2"/>
        <v>9462</v>
      </c>
      <c r="G27" s="456">
        <f t="shared" si="2"/>
        <v>2547</v>
      </c>
      <c r="H27" s="456">
        <f t="shared" si="2"/>
        <v>0</v>
      </c>
      <c r="I27" s="457">
        <f t="shared" si="0"/>
        <v>12009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43311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Гюляй Рахман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2018-07-16T10:19:43Z</cp:lastPrinted>
  <dcterms:created xsi:type="dcterms:W3CDTF">2006-09-16T00:00:00Z</dcterms:created>
  <dcterms:modified xsi:type="dcterms:W3CDTF">2018-07-27T07:46:20Z</dcterms:modified>
  <cp:category/>
  <cp:version/>
  <cp:contentType/>
  <cp:contentStatus/>
</cp:coreProperties>
</file>