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70" windowWidth="11400" windowHeight="5280" tabRatio="573" activeTab="1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<sst xmlns="http://schemas.openxmlformats.org/spreadsheetml/2006/main" count="1087" uniqueCount="910">
  <si>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</si>
  <si>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</si>
  <si>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</si>
  <si>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</si>
  <si>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</si>
  <si>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</si>
  <si>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</si>
  <si>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</si>
  <si>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</si>
  <si>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</si>
  <si>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</si>
  <si>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</si>
  <si>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</si>
  <si>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</si>
  <si>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</si>
  <si>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</si>
  <si>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</si>
  <si>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</si>
  <si>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</si>
  <si>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</si>
  <si>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</si>
  <si>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</si>
  <si>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</si>
  <si>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</si>
  <si>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</si>
  <si>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</si>
  <si>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</si>
  <si>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</si>
  <si>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</si>
  <si>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</si>
  <si>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</si>
  <si>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</si>
  <si>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</si>
  <si>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</si>
  <si>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</si>
  <si>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</si>
  <si>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</si>
  <si>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</si>
  <si>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</si>
  <si>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</si>
  <si>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</si>
  <si>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</si>
  <si>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</si>
  <si>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</si>
  <si>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</si>
  <si>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</si>
  <si>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</si>
  <si>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</si>
  <si>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</si>
  <si>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</si>
  <si>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</si>
  <si>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</si>
  <si>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</si>
  <si>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</si>
  <si>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</si>
  <si>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</si>
  <si>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</si>
  <si>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</si>
  <si>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</si>
  <si>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</si>
  <si>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</si>
  <si>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</si>
  <si>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</si>
  <si>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</si>
  <si>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</si>
  <si>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</si>
  <si>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</si>
  <si>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</si>
  <si>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</si>
  <si>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</si>
  <si>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</si>
  <si>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</si>
  <si>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</si>
  <si>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</si>
  <si>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</si>
  <si>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</si>
  <si>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</si>
  <si>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</si>
  <si>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</si>
  <si>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</si>
  <si>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</si>
  <si>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</si>
  <si>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</si>
  <si>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</si>
  <si>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</si>
  <si>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</si>
  <si>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</si>
  <si>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</si>
  <si>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</si>
  <si>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</si>
  <si>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</si>
  <si>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</si>
  <si>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</si>
  <si>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</si>
  <si>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</si>
  <si>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</si>
  <si>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</si>
  <si>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</si>
  <si>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</si>
  <si>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</si>
  <si>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</si>
  <si>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</si>
  <si>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</si>
  <si>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</si>
  <si>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</si>
  <si>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</si>
  <si>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</si>
  <si>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</si>
  <si>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</si>
  <si>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</si>
  <si>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</si>
  <si>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</si>
  <si>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</si>
  <si>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</si>
  <si>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</si>
  <si>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</si>
  <si>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</si>
  <si>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</si>
  <si>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</si>
  <si>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</si>
  <si>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</si>
  <si>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</si>
  <si>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</si>
  <si>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</si>
  <si>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</si>
  <si>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</si>
  <si>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</si>
  <si>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</si>
  <si>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</si>
  <si>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</si>
  <si>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</si>
  <si>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</si>
  <si>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</si>
  <si>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</si>
  <si>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</si>
  <si>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</si>
  <si>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</si>
  <si>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</si>
  <si>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</si>
  <si>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</si>
  <si>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</si>
  <si>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</si>
  <si>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</si>
  <si>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</si>
  <si>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</si>
  <si>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</si>
  <si>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</si>
  <si>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</si>
  <si>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</si>
  <si>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</si>
  <si>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</si>
  <si>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</si>
  <si>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</si>
  <si>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</si>
  <si>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</si>
  <si>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</si>
  <si>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</si>
  <si>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</si>
  <si>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</si>
  <si>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</si>
  <si>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</si>
  <si>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</si>
  <si>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</si>
  <si>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</si>
  <si>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</si>
  <si>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</si>
  <si>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</si>
  <si>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</si>
  <si>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</si>
  <si>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</si>
  <si>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</si>
  <si>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</si>
  <si>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</si>
  <si>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</si>
  <si>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</si>
  <si>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</si>
  <si>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</si>
  <si>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</si>
  <si>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</si>
  <si>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</si>
  <si>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</si>
  <si>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</si>
  <si>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</si>
  <si>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</si>
  <si>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</si>
  <si>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</si>
  <si>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</si>
  <si>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</si>
  <si>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</si>
  <si>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</si>
  <si>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</si>
  <si>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</si>
  <si>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</si>
  <si>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</si>
  <si>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</si>
  <si>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</si>
  <si>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</si>
  <si>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</si>
  <si>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</si>
  <si>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</si>
  <si>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</si>
  <si>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</si>
  <si>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</si>
  <si>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</si>
  <si>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</si>
  <si>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</si>
  <si>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</si>
  <si>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</si>
  <si>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</si>
  <si>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</si>
  <si>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</si>
  <si>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</si>
  <si>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</si>
  <si>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</si>
  <si>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</si>
  <si>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</si>
  <si>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</si>
  <si>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</si>
  <si>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</si>
  <si>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</si>
  <si>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</si>
  <si>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</si>
  <si>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</si>
  <si>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</si>
  <si>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</si>
  <si>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</si>
  <si>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</si>
  <si>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</si>
  <si>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</si>
  <si>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</si>
  <si>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</si>
  <si>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</si>
  <si>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</si>
  <si>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</si>
  <si>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</si>
  <si>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</si>
  <si>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</si>
  <si>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</si>
  <si>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</si>
  <si>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</si>
  <si>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</si>
  <si>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</si>
  <si>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</si>
  <si>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</si>
  <si>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</si>
  <si>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</si>
  <si>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</si>
  <si>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</si>
  <si>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</si>
  <si>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</si>
  <si>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</si>
  <si>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</si>
  <si>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</si>
  <si>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</si>
  <si>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</si>
  <si>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</si>
  <si>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</si>
  <si>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</si>
  <si>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</si>
  <si>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</si>
  <si>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</si>
  <si>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</si>
  <si>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</si>
  <si>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</si>
  <si>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</si>
  <si>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</si>
  <si>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</si>
  <si>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</si>
  <si>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</si>
  <si>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</si>
  <si>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</si>
  <si>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</si>
  <si>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</si>
  <si>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</si>
  <si>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</si>
  <si>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</si>
  <si>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</si>
  <si>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</si>
  <si>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</si>
  <si>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</si>
  <si>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</si>
  <si>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</si>
  <si>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</si>
  <si>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</si>
  <si>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</si>
  <si>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</si>
  <si>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</si>
  <si>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</si>
  <si>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</si>
  <si>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</si>
  <si>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</si>
  <si>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</si>
  <si>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</si>
  <si>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</si>
  <si>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</si>
  <si>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</si>
  <si>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</si>
  <si>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</si>
  <si>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</si>
  <si>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</si>
  <si>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</si>
  <si>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</si>
  <si>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</si>
  <si>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</si>
  <si>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</si>
  <si>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</si>
  <si>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</si>
  <si>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</si>
  <si>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</si>
  <si>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</si>
  <si>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</si>
  <si>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</si>
  <si>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</si>
  <si>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</si>
  <si>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</si>
  <si>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</si>
  <si>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</si>
  <si>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</si>
  <si>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</si>
  <si>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</si>
  <si>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</si>
  <si>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</si>
  <si>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</si>
  <si>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</si>
  <si>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</si>
  <si>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</si>
  <si>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</si>
  <si>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</si>
  <si>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</si>
  <si>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</si>
  <si>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</si>
  <si>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</si>
  <si>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</si>
  <si>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</si>
  <si>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</si>
  <si>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</si>
  <si>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</si>
  <si>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</si>
  <si>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</si>
  <si>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</si>
  <si>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</si>
  <si>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</si>
  <si>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</si>
  <si>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</si>
  <si>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</si>
  <si>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</si>
  <si>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</si>
  <si>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</si>
  <si>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</si>
  <si>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</si>
  <si>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</si>
  <si>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</si>
  <si>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</si>
  <si>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</si>
  <si>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</si>
  <si>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</si>
  <si>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</si>
  <si>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</si>
  <si>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</si>
  <si>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</si>
  <si>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</si>
  <si>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</si>
  <si>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</si>
  <si>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</si>
  <si>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</si>
  <si>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</si>
  <si>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</si>
  <si>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</si>
  <si>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</si>
  <si>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</si>
  <si>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</si>
  <si>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</si>
  <si>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</si>
  <si>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</si>
  <si>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</si>
  <si>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</si>
  <si>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</si>
  <si>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</si>
  <si>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</si>
  <si>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</si>
  <si>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</si>
  <si>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</si>
  <si>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</si>
  <si>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</si>
  <si>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</si>
  <si>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</si>
  <si>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</si>
  <si>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</si>
  <si>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</si>
  <si>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</si>
  <si>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</si>
  <si>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</si>
  <si>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</si>
  <si>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</si>
  <si>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</si>
  <si>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</si>
  <si>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</si>
  <si>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</si>
  <si>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</si>
  <si>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</si>
  <si>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</si>
  <si>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</si>
  <si>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</si>
  <si>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</si>
  <si>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</si>
  <si>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</si>
  <si>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</si>
  <si>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</si>
  <si>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</si>
  <si>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</si>
  <si>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</si>
  <si>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</si>
  <si>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</si>
  <si>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</si>
  <si>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</si>
  <si>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</si>
  <si>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</si>
  <si>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</si>
  <si>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</si>
  <si>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</si>
  <si>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</si>
  <si>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</si>
  <si>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</si>
  <si>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</si>
  <si>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</si>
  <si>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</si>
  <si>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</si>
  <si>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</si>
  <si>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</si>
  <si>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</si>
  <si>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</si>
  <si>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</si>
  <si>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</si>
  <si>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</si>
  <si>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</si>
  <si>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</si>
  <si>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</si>
  <si>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</si>
  <si>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</si>
  <si>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</si>
  <si>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</si>
  <si>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</si>
  <si>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</si>
  <si>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</si>
  <si>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</si>
  <si>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</si>
  <si>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</si>
  <si>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</si>
  <si>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</si>
  <si>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</si>
  <si>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</si>
  <si>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</si>
  <si>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</si>
  <si>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</si>
  <si>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</si>
  <si>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</si>
  <si>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</si>
  <si>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</si>
  <si>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</si>
  <si>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</si>
  <si>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</si>
  <si>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</si>
  <si>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</si>
  <si>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</si>
  <si>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</si>
  <si>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</si>
  <si>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</si>
  <si>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</si>
  <si>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</si>
  <si>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</si>
  <si>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</si>
  <si>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</si>
  <si>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</si>
  <si>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</si>
  <si>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</si>
  <si>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</si>
  <si>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</si>
  <si>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</si>
  <si>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</si>
  <si>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</si>
  <si>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</si>
  <si>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</si>
  <si>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</si>
  <si>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</si>
  <si>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</si>
  <si>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</si>
  <si>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</si>
  <si>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</si>
  <si>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</si>
  <si>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</si>
  <si>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</si>
  <si>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</si>
  <si>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</si>
  <si>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</si>
  <si>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</si>
  <si>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</si>
  <si>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</si>
  <si>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</si>
  <si>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</si>
  <si>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</si>
  <si>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</si>
  <si>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</si>
  <si>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</si>
  <si>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</si>
  <si>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</si>
  <si>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</si>
  <si>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</si>
  <si>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</si>
  <si>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</si>
  <si>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</si>
  <si>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</si>
  <si>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</si>
  <si>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</si>
  <si>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</si>
  <si>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</si>
  <si>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</si>
  <si>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</si>
  <si>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</si>
  <si>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</si>
  <si>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</si>
  <si>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</si>
  <si>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</si>
  <si>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</si>
  <si>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</si>
  <si>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</si>
  <si>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</si>
  <si>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</si>
  <si>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</si>
  <si>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</si>
  <si>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</si>
  <si>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</si>
  <si>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</si>
  <si>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</si>
  <si>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</si>
  <si>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</si>
  <si>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</si>
  <si>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</si>
  <si>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</si>
  <si>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</si>
  <si>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</si>
  <si>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</si>
  <si>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</si>
  <si>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</si>
  <si>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</si>
  <si>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</si>
  <si>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</si>
  <si>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</si>
  <si>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</si>
  <si>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</si>
  <si>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</si>
  <si>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</si>
  <si>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</si>
  <si>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</si>
  <si>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</si>
  <si>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</si>
  <si>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</si>
  <si>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</si>
  <si>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</si>
  <si>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</si>
  <si>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</si>
  <si>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</si>
  <si>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</si>
  <si>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</si>
  <si>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</si>
  <si>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</si>
  <si>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</si>
  <si>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</si>
  <si>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</si>
  <si>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</si>
  <si>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</si>
  <si>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</si>
  <si>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</si>
  <si>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</si>
  <si>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</si>
  <si>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</si>
  <si>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</si>
  <si>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</si>
  <si>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</si>
  <si>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</si>
  <si>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</si>
  <si>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</si>
  <si>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</si>
  <si>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</si>
  <si>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</si>
  <si>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</si>
  <si>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</si>
  <si>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</si>
  <si>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</si>
  <si>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</si>
  <si>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</si>
  <si>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</si>
  <si>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</si>
  <si>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</si>
  <si>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</si>
  <si>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</si>
  <si>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</si>
  <si>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</si>
  <si>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</si>
  <si>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</si>
  <si>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</si>
  <si>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</si>
  <si>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</si>
  <si>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</si>
  <si>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</si>
  <si>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</si>
  <si>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</si>
  <si>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</si>
  <si>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</si>
  <si>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</si>
  <si>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</si>
  <si>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</si>
  <si>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</si>
  <si>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</si>
  <si>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</si>
  <si>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</si>
  <si>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</si>
  <si>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</si>
  <si>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</si>
  <si>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</si>
  <si>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</si>
  <si>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</si>
  <si>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</si>
  <si>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</si>
  <si>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</si>
  <si>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</si>
  <si>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</si>
  <si>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</si>
  <si>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</si>
  <si>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</si>
  <si>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</si>
  <si>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</si>
  <si>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</si>
  <si>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</si>
  <si>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</si>
  <si>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</si>
  <si>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</si>
  <si>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</si>
  <si>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</si>
  <si>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</si>
  <si>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</si>
  <si>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</si>
  <si>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</si>
  <si>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</si>
  <si>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</si>
  <si>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</si>
  <si>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</si>
  <si>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</si>
  <si>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</si>
  <si>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</si>
  <si>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</si>
  <si>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</si>
  <si>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</si>
  <si>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</si>
  <si>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</si>
  <si>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</si>
  <si>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</si>
  <si>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</si>
  <si>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</si>
  <si>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</si>
  <si>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</si>
  <si>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</si>
  <si>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</si>
  <si>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</si>
  <si>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</si>
  <si>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</si>
  <si>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</si>
  <si>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</si>
  <si>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</si>
  <si>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</si>
  <si>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</si>
  <si>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</si>
  <si>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</si>
  <si>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</si>
  <si>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</si>
  <si>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</si>
  <si>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</si>
  <si>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</si>
  <si>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</si>
  <si>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</si>
  <si>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</si>
  <si>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</si>
  <si>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</si>
  <si>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</si>
  <si>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</si>
  <si>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</si>
  <si>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</si>
  <si>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</si>
  <si>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</si>
  <si>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</si>
  <si>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</si>
  <si>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</si>
  <si>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</si>
  <si>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</si>
  <si>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</si>
  <si>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</si>
  <si>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</si>
  <si>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</si>
  <si>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</si>
  <si>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</si>
  <si>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</si>
  <si>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</si>
  <si>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</si>
  <si>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</si>
  <si>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</si>
  <si>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</si>
  <si>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</si>
  <si>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</si>
  <si>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</si>
  <si>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</si>
  <si>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</si>
  <si>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</si>
  <si>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</si>
  <si>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</si>
  <si>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</si>
  <si>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</si>
  <si>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</si>
  <si>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</si>
  <si>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</si>
  <si>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</si>
  <si>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</si>
  <si>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</si>
  <si>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</si>
  <si>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</si>
  <si>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</si>
  <si>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</si>
  <si>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</si>
  <si>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</si>
  <si>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</si>
  <si>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</si>
  <si>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</si>
  <si>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</si>
  <si>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</si>
  <si>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</si>
  <si>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</si>
  <si>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</si>
  <si>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</si>
  <si>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</si>
  <si>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</si>
  <si>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</si>
  <si>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</si>
  <si>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</si>
  <si>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</si>
  <si>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</si>
  <si>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</si>
  <si>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</si>
  <si>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</si>
  <si>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</si>
  <si>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</si>
  <si>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</si>
  <si>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</si>
  <si>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</si>
  <si>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</si>
  <si>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</si>
  <si>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</si>
  <si>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</si>
  <si>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</si>
  <si>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</si>
  <si>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</si>
  <si>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</si>
  <si>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</si>
  <si>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</si>
  <si>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</si>
  <si>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</si>
  <si>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</si>
  <si>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</si>
  <si>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</si>
  <si>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</si>
  <si>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</si>
  <si>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</si>
  <si>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</si>
  <si>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</si>
  <si>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</si>
  <si>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</si>
  <si>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</si>
  <si>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</si>
  <si>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</si>
  <si>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</si>
  <si>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</si>
  <si>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</si>
  <si>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</si>
  <si>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</si>
  <si>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</si>
  <si>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</si>
  <si>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</si>
  <si>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</si>
  <si>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</si>
  <si>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</si>
  <si>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</si>
  <si>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</si>
  <si>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</si>
  <si>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</si>
  <si>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</si>
  <si>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</si>
  <si>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</si>
  <si>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</si>
  <si>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</si>
  <si>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</si>
  <si>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</si>
  <si>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</si>
  <si>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</si>
  <si>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</si>
  <si>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</si>
  <si>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</si>
  <si>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</si>
  <si>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</si>
  <si>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</si>
  <si>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</si>
  <si>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</si>
  <si>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</si>
  <si>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</si>
  <si>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</si>
  <si>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</si>
  <si>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</si>
  <si>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</si>
  <si>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</si>
  <si>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</si>
  <si>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</si>
  <si>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</si>
  <si>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</si>
  <si>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</si>
  <si>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</si>
  <si>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</si>
  <si>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</si>
  <si>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</si>
  <si>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</si>
  <si>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</si>
  <si>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</si>
  <si>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</si>
  <si>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</si>
  <si>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</si>
  <si>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</si>
  <si>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</si>
  <si>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</si>
  <si>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</si>
  <si>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</si>
  <si>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</si>
  <si>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</si>
  <si>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</si>
  <si>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</si>
  <si>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</si>
  <si>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</si>
  <si>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</si>
  <si>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</si>
  <si>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</si>
  <si>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</si>
  <si>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</si>
  <si>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</si>
  <si>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</si>
  <si>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</si>
  <si>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</si>
  <si>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</si>
  <si>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</si>
  <si>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</si>
  <si>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</si>
  <si>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</si>
  <si>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</si>
  <si>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</si>
  <si>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</si>
  <si>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</si>
  <si>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</si>
  <si>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</si>
  <si>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</si>
  <si>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</si>
  <si>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</si>
  <si>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"Българска холдингова компания" АД</t>
  </si>
  <si>
    <t>консолидиран</t>
  </si>
  <si>
    <t>М.Кълчишков</t>
  </si>
  <si>
    <t>П.Атанасов</t>
  </si>
  <si>
    <t>Инвестициите в дъщерни  предприятия се отчитат по себестойностния метод, инвестициите в асоциирани предприятия- по метода на собствения капитал, инвестициите във финансови инструменти обявени за продажба и държани за търгуване се отчитат по справедлива цена, инвестициите държани до падеж се отчитат по амортизируема стойност. По-подробно са разяснени методите във финансовия отчет.</t>
  </si>
  <si>
    <t>1. Парк - хотел Москва АД</t>
  </si>
  <si>
    <t>2.Търговия на едро - Сливен АД</t>
  </si>
  <si>
    <t>3.Бистрец АД</t>
  </si>
  <si>
    <t>4 АТП Бухово АД</t>
  </si>
  <si>
    <t>5 Харманлийска Керамика АД</t>
  </si>
  <si>
    <t>6 Търговия на едро Плевен АД</t>
  </si>
  <si>
    <t>7 Елпром АНН АД</t>
  </si>
  <si>
    <t>1.Завет АД</t>
  </si>
  <si>
    <t>2.Нора АД</t>
  </si>
  <si>
    <t>3 Ксилема АД</t>
  </si>
  <si>
    <t>4 Рекорд АД</t>
  </si>
  <si>
    <t>9 Елпром - Елин АД</t>
  </si>
  <si>
    <t xml:space="preserve">11 Инвестмашпроект </t>
  </si>
  <si>
    <t>12 Латекс груп АД</t>
  </si>
  <si>
    <t>13 Ръбър технолоджи груп АД</t>
  </si>
  <si>
    <t>14 Лейди 96 АД</t>
  </si>
  <si>
    <t>15 Инкомс - Телеком Холдинг АД</t>
  </si>
  <si>
    <t>17.Други</t>
  </si>
  <si>
    <t>18.Диамант АД</t>
  </si>
  <si>
    <t>19.Изида АД</t>
  </si>
  <si>
    <t>22.Полимери АД</t>
  </si>
  <si>
    <t>23 Индустриален бизнес център АД</t>
  </si>
  <si>
    <t>8. Модтрико АД</t>
  </si>
  <si>
    <t>24 ДФ Стандарт инвестмънт балансиран фонд</t>
  </si>
  <si>
    <t>25 ДФ Стандарт инвестмънт високодоходен фонд</t>
  </si>
  <si>
    <t>5 ДФ Ти Би Ай Динамик</t>
  </si>
  <si>
    <t>6 ДФ Ти Би Ай Хармония</t>
  </si>
  <si>
    <t>26 ДФ Стандарт инвестмънт международин фонд</t>
  </si>
  <si>
    <t>27 ДФ ДСК Растеж</t>
  </si>
  <si>
    <t>28 ДФ ДСК Баланс</t>
  </si>
  <si>
    <t>7 Околчица АД</t>
  </si>
  <si>
    <t>8 ДФ Капман макс</t>
  </si>
  <si>
    <t>16 ИД Капман капитал</t>
  </si>
  <si>
    <t>10 Битко лизинг АД</t>
  </si>
  <si>
    <t>1. София Инвест Брокеридж АД</t>
  </si>
  <si>
    <t>2.Българска индустриална и търговска корпорация ХАД</t>
  </si>
  <si>
    <t>01.01.2010-30.06.2010</t>
  </si>
  <si>
    <t xml:space="preserve">Дата на съставяне:25.08.2010                                 </t>
  </si>
  <si>
    <t xml:space="preserve">Дата  на съставяне: 25.08.2009                                                                                                                              </t>
  </si>
  <si>
    <t>Дата на съставяне: 25.08.2010</t>
  </si>
  <si>
    <t>Дата на съставяне:25.08.2010</t>
  </si>
</sst>
</file>

<file path=xl/styles.xml><?xml version="1.0" encoding="utf-8"?>
<styleSheet xmlns="http://schemas.openxmlformats.org/spreadsheetml/2006/main">
  <numFmts count="5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.&quot;;\-#,##0\ &quot;.&quot;"/>
    <numFmt numFmtId="165" formatCode="#,##0\ &quot;.&quot;;[Red]\-#,##0\ &quot;.&quot;"/>
    <numFmt numFmtId="166" formatCode="#,##0.00\ &quot;.&quot;;\-#,##0.00\ &quot;.&quot;"/>
    <numFmt numFmtId="167" formatCode="#,##0.00\ &quot;.&quot;;[Red]\-#,##0.00\ &quot;.&quot;"/>
    <numFmt numFmtId="168" formatCode="_-* #,##0\ &quot;.&quot;_-;\-* #,##0\ &quot;.&quot;_-;_-* &quot;-&quot;\ &quot;.&quot;_-;_-@_-"/>
    <numFmt numFmtId="169" formatCode="_-* #,##0\ _._-;\-* #,##0\ _._-;_-* &quot;-&quot;\ _._-;_-@_-"/>
    <numFmt numFmtId="170" formatCode="_-* #,##0.00\ &quot;.&quot;_-;\-* #,##0.00\ &quot;.&quot;_-;_-* &quot;-&quot;??\ &quot;.&quot;_-;_-@_-"/>
    <numFmt numFmtId="171" formatCode="_-* #,##0.00\ _._-;\-* #,##0.00\ _._-;_-* &quot;-&quot;??\ _._-;_-@_-"/>
    <numFmt numFmtId="172" formatCode="###,0&quot;.&quot;00\ &quot;.&quot;;\-###,0&quot;.&quot;00\ &quot;.&quot;"/>
    <numFmt numFmtId="173" formatCode="###,0&quot;.&quot;00\ &quot;.&quot;;[Red]\-###,0&quot;.&quot;00\ &quot;.&quot;"/>
    <numFmt numFmtId="174" formatCode="_-* ###,0&quot;.&quot;00\ &quot;.&quot;_-;\-* ###,0&quot;.&quot;00\ &quot;.&quot;_-;_-* &quot;-&quot;??\ &quot;.&quot;_-;_-@_-"/>
    <numFmt numFmtId="175" formatCode="_-* ###,0&quot;.&quot;00\ _._-;\-* ###,0&quot;.&quot;00\ _._-;_-* &quot;-&quot;??\ _._-;_-@_-"/>
    <numFmt numFmtId="176" formatCode="#,##0\ &quot;$&quot;;\-#,##0\ &quot;$&quot;"/>
    <numFmt numFmtId="177" formatCode="#,##0\ &quot;$&quot;;[Red]\-#,##0\ &quot;$&quot;"/>
    <numFmt numFmtId="178" formatCode="###,0&quot;.&quot;00\ &quot;$&quot;;\-###,0&quot;.&quot;00\ &quot;$&quot;"/>
    <numFmt numFmtId="179" formatCode="###,0&quot;.&quot;00\ &quot;$&quot;;[Red]\-###,0&quot;.&quot;00\ &quot;$&quot;"/>
    <numFmt numFmtId="180" formatCode="_-* #,##0\ &quot;$&quot;_-;\-* #,##0\ &quot;$&quot;_-;_-* &quot;-&quot;\ &quot;$&quot;_-;_-@_-"/>
    <numFmt numFmtId="181" formatCode="_-* #,##0\ _$_-;\-* #,##0\ _$_-;_-* &quot;-&quot;\ _$_-;_-@_-"/>
    <numFmt numFmtId="182" formatCode="_-* ###,0&quot;.&quot;00\ &quot;$&quot;_-;\-* ###,0&quot;.&quot;00\ &quot;$&quot;_-;_-* &quot;-&quot;??\ &quot;$&quot;_-;_-@_-"/>
    <numFmt numFmtId="183" formatCode="_-* ###,0&quot;.&quot;00\ _$_-;\-* ###,0&quot;.&quot;00\ _$_-;_-* &quot;-&quot;??\ _$_-;_-@_-"/>
    <numFmt numFmtId="184" formatCode="###,0&quot;.&quot;00\ &quot;лв&quot;;\-###,0&quot;.&quot;00\ &quot;лв&quot;"/>
    <numFmt numFmtId="185" formatCode="###,0&quot;.&quot;00\ &quot;лв&quot;;[Red]\-###,0&quot;.&quot;00\ &quot;лв&quot;"/>
    <numFmt numFmtId="186" formatCode="_-* ###,0&quot;.&quot;00\ &quot;лв&quot;_-;\-* ###,0&quot;.&quot;00\ &quot;лв&quot;_-;_-* &quot;-&quot;??\ &quot;лв&quot;_-;_-@_-"/>
    <numFmt numFmtId="187" formatCode="_-* ###,0&quot;.&quot;00\ _л_в_-;\-* ###,0&quot;.&quot;00\ _л_в_-;_-* &quot;-&quot;??\ _л_в_-;_-@_-"/>
    <numFmt numFmtId="188" formatCode="#,##0\ &quot; &quot;;\-#,##0\ &quot; &quot;"/>
    <numFmt numFmtId="189" formatCode="#,##0\ &quot; &quot;;[Red]\-#,##0\ &quot; &quot;"/>
    <numFmt numFmtId="190" formatCode="###,0&quot;.&quot;00\ &quot; &quot;;\-###,0&quot;.&quot;00\ &quot; &quot;"/>
    <numFmt numFmtId="191" formatCode="###,0&quot;.&quot;00\ &quot; &quot;;[Red]\-###,0&quot;.&quot;00\ &quot; &quot;"/>
    <numFmt numFmtId="192" formatCode="_-* #,##0\ &quot; &quot;_-;\-* #,##0\ &quot; &quot;_-;_-* &quot;-&quot;\ &quot; &quot;_-;_-@_-"/>
    <numFmt numFmtId="193" formatCode="_-* #,##0\ _ _-;\-* #,##0\ _ _-;_-* &quot;-&quot;\ _ _-;_-@_-"/>
    <numFmt numFmtId="194" formatCode="_-* ###,0&quot;.&quot;00\ &quot; &quot;_-;\-* ###,0&quot;.&quot;00\ &quot; &quot;_-;_-* &quot;-&quot;??\ &quot; &quot;_-;_-@_-"/>
    <numFmt numFmtId="195" formatCode="_-* ###,0&quot;.&quot;00\ _ _-;\-* ###,0&quot;.&quot;00\ _ _-;_-* &quot;-&quot;??\ _ _-;_-@_-"/>
    <numFmt numFmtId="196" formatCode="&quot;$&quot;#,##0_);\(&quot;$&quot;#,##0\)"/>
    <numFmt numFmtId="197" formatCode="&quot;$&quot;#,##0_);[Red]\(&quot;$&quot;#,##0\)"/>
    <numFmt numFmtId="198" formatCode="&quot;$&quot;###,0&quot;.&quot;00_);\(&quot;$&quot;###,0&quot;.&quot;00\)"/>
    <numFmt numFmtId="199" formatCode="&quot;$&quot;###,0&quot;.&quot;00_);[Red]\(&quot;$&quot;###,0&quot;.&quot;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##,0&quot;.&quot;00_);_(&quot;$&quot;* \(###,0&quot;.&quot;00\);_(&quot;$&quot;* &quot;-&quot;??_);_(@_)"/>
    <numFmt numFmtId="203" formatCode="_(* ###,0&quot;.&quot;00_);_(* \(###,0&quot;.&quot;00\);_(* &quot;-&quot;??_);_(@_)"/>
    <numFmt numFmtId="204" formatCode="00000"/>
    <numFmt numFmtId="205" formatCode="###,0&quot;.&quot;00\ &quot;лв&quot;"/>
    <numFmt numFmtId="206" formatCode="[$-402]dd\ mmmm\ yyyy\ &quot;г.&quot;"/>
    <numFmt numFmtId="207" formatCode="d/m/yyyy&quot; &quot;&quot;г.&quot;;@"/>
    <numFmt numFmtId="208" formatCode="dd/mm/yyyy&quot; &quot;&quot;г.&quot;;@"/>
  </numFmts>
  <fonts count="24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8"/>
      <name val="TmsCyr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5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186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208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10" fontId="5" fillId="3" borderId="1" xfId="31" applyNumberFormat="1" applyFont="1" applyFill="1" applyBorder="1" applyAlignment="1" applyProtection="1">
      <alignment horizontal="right" vertical="center" wrapText="1"/>
      <protection locked="0"/>
    </xf>
    <xf numFmtId="1" fontId="5" fillId="3" borderId="1" xfId="24" applyNumberFormat="1" applyFont="1" applyFill="1" applyBorder="1" applyAlignment="1">
      <alignment horizontal="right" vertical="center" wrapText="1"/>
      <protection/>
    </xf>
    <xf numFmtId="10" fontId="5" fillId="0" borderId="1" xfId="31" applyNumberFormat="1" applyFont="1" applyBorder="1" applyAlignment="1">
      <alignment horizontal="right" vertical="center" wrapText="1"/>
    </xf>
    <xf numFmtId="14" fontId="5" fillId="0" borderId="0" xfId="27" applyNumberFormat="1" applyFont="1" applyAlignment="1" applyProtection="1">
      <alignment vertical="top" wrapText="1"/>
      <protection locked="0"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207" fontId="11" fillId="0" borderId="23" xfId="27" applyNumberFormat="1" applyFont="1" applyBorder="1" applyAlignment="1" applyProtection="1">
      <alignment horizontal="left" vertical="top" wrapText="1"/>
      <protection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208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208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208" fontId="10" fillId="0" borderId="0" xfId="25" applyNumberFormat="1" applyFont="1" applyBorder="1" applyAlignment="1" applyProtection="1">
      <alignment horizontal="center" vertical="justify" wrapText="1"/>
      <protection/>
    </xf>
    <xf numFmtId="208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208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208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workbookViewId="0" topLeftCell="B66">
      <selection activeCell="C75" sqref="C75"/>
    </sheetView>
  </sheetViews>
  <sheetFormatPr defaultColWidth="9.00390625" defaultRowHeight="12.75"/>
  <cols>
    <col min="1" max="1" width="43.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625" style="169" customWidth="1"/>
    <col min="6" max="6" width="9.50390625" style="174" customWidth="1"/>
    <col min="7" max="7" width="12.625" style="169" customWidth="1"/>
    <col min="8" max="8" width="18.625" style="175" customWidth="1"/>
    <col min="9" max="9" width="3.50390625" style="149" customWidth="1"/>
    <col min="10" max="16384" width="9.37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5" t="s">
        <v>1</v>
      </c>
      <c r="B3" s="586"/>
      <c r="C3" s="586"/>
      <c r="D3" s="586"/>
      <c r="E3" s="462" t="s">
        <v>864</v>
      </c>
      <c r="F3" s="217" t="s">
        <v>2</v>
      </c>
      <c r="G3" s="172"/>
      <c r="H3" s="461">
        <v>121576032</v>
      </c>
    </row>
    <row r="4" spans="1:8" ht="15">
      <c r="A4" s="585" t="s">
        <v>3</v>
      </c>
      <c r="B4" s="580"/>
      <c r="C4" s="580"/>
      <c r="D4" s="580"/>
      <c r="E4" s="504" t="s">
        <v>865</v>
      </c>
      <c r="F4" s="587" t="s">
        <v>4</v>
      </c>
      <c r="G4" s="588"/>
      <c r="H4" s="461">
        <v>13</v>
      </c>
    </row>
    <row r="5" spans="1:8" ht="15">
      <c r="A5" s="585" t="s">
        <v>5</v>
      </c>
      <c r="B5" s="586"/>
      <c r="C5" s="586"/>
      <c r="D5" s="586"/>
      <c r="E5" s="505" t="s">
        <v>905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25.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3909</v>
      </c>
      <c r="D11" s="151">
        <v>3909</v>
      </c>
      <c r="E11" s="237" t="s">
        <v>22</v>
      </c>
      <c r="F11" s="242" t="s">
        <v>23</v>
      </c>
      <c r="G11" s="152">
        <v>6584</v>
      </c>
      <c r="H11" s="152">
        <v>4386</v>
      </c>
    </row>
    <row r="12" spans="1:8" ht="15">
      <c r="A12" s="235" t="s">
        <v>24</v>
      </c>
      <c r="B12" s="241" t="s">
        <v>25</v>
      </c>
      <c r="C12" s="151">
        <v>19971</v>
      </c>
      <c r="D12" s="151">
        <v>20284</v>
      </c>
      <c r="E12" s="237" t="s">
        <v>26</v>
      </c>
      <c r="F12" s="242" t="s">
        <v>27</v>
      </c>
      <c r="G12" s="153">
        <v>6584</v>
      </c>
      <c r="H12" s="153">
        <v>4386</v>
      </c>
    </row>
    <row r="13" spans="1:8" ht="15">
      <c r="A13" s="235" t="s">
        <v>28</v>
      </c>
      <c r="B13" s="241" t="s">
        <v>29</v>
      </c>
      <c r="C13" s="151">
        <v>3690</v>
      </c>
      <c r="D13" s="151">
        <v>3943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70</v>
      </c>
      <c r="D15" s="151">
        <v>117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656</v>
      </c>
      <c r="D16" s="151">
        <v>784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2483</v>
      </c>
      <c r="D17" s="151">
        <v>2191</v>
      </c>
      <c r="E17" s="243" t="s">
        <v>46</v>
      </c>
      <c r="F17" s="245" t="s">
        <v>47</v>
      </c>
      <c r="G17" s="154">
        <f>G11+G14+G15+G16</f>
        <v>6584</v>
      </c>
      <c r="H17" s="154">
        <f>H11+H14+H15+H16</f>
        <v>4386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30779</v>
      </c>
      <c r="D19" s="155">
        <f>SUM(D11:D18)</f>
        <v>31228</v>
      </c>
      <c r="E19" s="237" t="s">
        <v>53</v>
      </c>
      <c r="F19" s="242" t="s">
        <v>54</v>
      </c>
      <c r="G19" s="152">
        <v>7407</v>
      </c>
      <c r="H19" s="152">
        <v>4933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>
        <v>-2150</v>
      </c>
      <c r="H20" s="158">
        <v>-1676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13240</v>
      </c>
      <c r="H21" s="156">
        <f>SUM(H22:H24)</f>
        <v>12812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1215</v>
      </c>
      <c r="H22" s="152">
        <v>967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7</v>
      </c>
      <c r="D24" s="151">
        <v>10</v>
      </c>
      <c r="E24" s="237" t="s">
        <v>72</v>
      </c>
      <c r="F24" s="242" t="s">
        <v>73</v>
      </c>
      <c r="G24" s="152">
        <v>12025</v>
      </c>
      <c r="H24" s="152">
        <v>11845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18497</v>
      </c>
      <c r="H25" s="154">
        <f>H19+H20+H21</f>
        <v>16069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>
        <v>44</v>
      </c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51</v>
      </c>
      <c r="D27" s="155">
        <f>SUM(D23:D26)</f>
        <v>10</v>
      </c>
      <c r="E27" s="253" t="s">
        <v>83</v>
      </c>
      <c r="F27" s="242" t="s">
        <v>84</v>
      </c>
      <c r="G27" s="154">
        <f>SUM(G28:G30)</f>
        <v>16338</v>
      </c>
      <c r="H27" s="154">
        <f>SUM(H28:H30)</f>
        <v>16947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16338</v>
      </c>
      <c r="H28" s="152">
        <v>16947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-373</v>
      </c>
      <c r="H32" s="316">
        <v>-483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15965</v>
      </c>
      <c r="H33" s="154">
        <f>H27+H31+H32</f>
        <v>16464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850</v>
      </c>
      <c r="B34" s="244" t="s">
        <v>105</v>
      </c>
      <c r="C34" s="155">
        <f>SUM(C35:C38)</f>
        <v>20577</v>
      </c>
      <c r="D34" s="155">
        <f>SUM(D35:D38)</f>
        <v>20837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41046</v>
      </c>
      <c r="H36" s="154">
        <f>H25+H17+H33</f>
        <v>36919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>
        <v>11452</v>
      </c>
      <c r="D37" s="151">
        <v>11407</v>
      </c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>
        <v>9125</v>
      </c>
      <c r="D38" s="151">
        <v>9430</v>
      </c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>
        <v>11724</v>
      </c>
      <c r="H39" s="158">
        <v>14168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25.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>
        <v>30</v>
      </c>
      <c r="D44" s="151">
        <v>30</v>
      </c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20607</v>
      </c>
      <c r="D45" s="155">
        <f>D34+D39+D44</f>
        <v>20867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>
        <v>1508</v>
      </c>
      <c r="D47" s="151">
        <v>445</v>
      </c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>
        <v>26</v>
      </c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26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>
        <v>3</v>
      </c>
      <c r="D50" s="151">
        <v>7</v>
      </c>
      <c r="E50" s="237"/>
      <c r="F50" s="242"/>
      <c r="G50" s="252"/>
      <c r="H50" s="154"/>
    </row>
    <row r="51" spans="1:15" ht="27">
      <c r="A51" s="235" t="s">
        <v>155</v>
      </c>
      <c r="B51" s="249" t="s">
        <v>156</v>
      </c>
      <c r="C51" s="155">
        <f>SUM(C47:C50)</f>
        <v>1511</v>
      </c>
      <c r="D51" s="155">
        <f>SUM(D47:D50)</f>
        <v>452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1703</v>
      </c>
      <c r="H53" s="152">
        <v>1696</v>
      </c>
    </row>
    <row r="54" spans="1:8" ht="27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52948</v>
      </c>
      <c r="D55" s="155">
        <f>D19+D20+D21+D27+D32+D45+D51+D53+D54</f>
        <v>52557</v>
      </c>
      <c r="E55" s="237" t="s">
        <v>172</v>
      </c>
      <c r="F55" s="261" t="s">
        <v>173</v>
      </c>
      <c r="G55" s="154">
        <f>G49+G51+G52+G53+G54</f>
        <v>1703</v>
      </c>
      <c r="H55" s="154">
        <f>H49+H51+H52+H53+H54</f>
        <v>1722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311</v>
      </c>
      <c r="D58" s="151">
        <v>409</v>
      </c>
      <c r="E58" s="237" t="s">
        <v>127</v>
      </c>
      <c r="F58" s="272"/>
      <c r="G58" s="252"/>
      <c r="H58" s="154"/>
    </row>
    <row r="59" spans="1:13" ht="25.5">
      <c r="A59" s="235" t="s">
        <v>179</v>
      </c>
      <c r="B59" s="241" t="s">
        <v>180</v>
      </c>
      <c r="C59" s="151">
        <v>258</v>
      </c>
      <c r="D59" s="151">
        <v>351</v>
      </c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>
        <v>326</v>
      </c>
      <c r="D60" s="151">
        <v>379</v>
      </c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>
        <v>312</v>
      </c>
      <c r="D61" s="151">
        <v>248</v>
      </c>
      <c r="E61" s="243" t="s">
        <v>189</v>
      </c>
      <c r="F61" s="272" t="s">
        <v>190</v>
      </c>
      <c r="G61" s="154">
        <f>SUM(G62:G68)</f>
        <v>1865</v>
      </c>
      <c r="H61" s="154">
        <f>SUM(H62:H68)</f>
        <v>1621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238</v>
      </c>
      <c r="H62" s="152">
        <v>238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1207</v>
      </c>
      <c r="D64" s="155">
        <f>SUM(D58:D63)</f>
        <v>1387</v>
      </c>
      <c r="E64" s="237" t="s">
        <v>200</v>
      </c>
      <c r="F64" s="242" t="s">
        <v>201</v>
      </c>
      <c r="G64" s="152">
        <v>628</v>
      </c>
      <c r="H64" s="152">
        <v>445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664</v>
      </c>
      <c r="H66" s="152">
        <v>602</v>
      </c>
    </row>
    <row r="67" spans="1:8" ht="15">
      <c r="A67" s="235" t="s">
        <v>207</v>
      </c>
      <c r="B67" s="241" t="s">
        <v>208</v>
      </c>
      <c r="C67" s="151">
        <v>2022</v>
      </c>
      <c r="D67" s="151">
        <v>189</v>
      </c>
      <c r="E67" s="237" t="s">
        <v>209</v>
      </c>
      <c r="F67" s="242" t="s">
        <v>210</v>
      </c>
      <c r="G67" s="152">
        <v>59</v>
      </c>
      <c r="H67" s="152">
        <v>87</v>
      </c>
    </row>
    <row r="68" spans="1:8" ht="15">
      <c r="A68" s="235" t="s">
        <v>211</v>
      </c>
      <c r="B68" s="241" t="s">
        <v>212</v>
      </c>
      <c r="C68" s="151">
        <v>502</v>
      </c>
      <c r="D68" s="151">
        <v>431</v>
      </c>
      <c r="E68" s="237" t="s">
        <v>213</v>
      </c>
      <c r="F68" s="242" t="s">
        <v>214</v>
      </c>
      <c r="G68" s="152">
        <v>276</v>
      </c>
      <c r="H68" s="152">
        <v>249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3605</v>
      </c>
      <c r="H69" s="152">
        <v>3260</v>
      </c>
    </row>
    <row r="70" spans="1:8" ht="25.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5470</v>
      </c>
      <c r="H71" s="161">
        <f>H59+H60+H61+H69+H70</f>
        <v>4881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27">
      <c r="A74" s="235" t="s">
        <v>229</v>
      </c>
      <c r="B74" s="241" t="s">
        <v>230</v>
      </c>
      <c r="C74" s="151">
        <v>324</v>
      </c>
      <c r="D74" s="151">
        <v>463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2848</v>
      </c>
      <c r="D75" s="155">
        <f>SUM(D67:D74)</f>
        <v>1083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27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25.5">
      <c r="A78" s="235" t="s">
        <v>238</v>
      </c>
      <c r="B78" s="241" t="s">
        <v>239</v>
      </c>
      <c r="C78" s="155">
        <f>SUM(C79:C81)</f>
        <v>944</v>
      </c>
      <c r="D78" s="155">
        <f>SUM(D79:D81)</f>
        <v>944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5470</v>
      </c>
      <c r="H79" s="162">
        <f>H71+H74+H75+H76</f>
        <v>4881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>
        <v>944</v>
      </c>
      <c r="D81" s="151">
        <v>944</v>
      </c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944</v>
      </c>
      <c r="D84" s="155">
        <f>D83+D82+D78</f>
        <v>944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25.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136</v>
      </c>
      <c r="D87" s="151">
        <v>108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1860</v>
      </c>
      <c r="D88" s="151">
        <v>1611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1996</v>
      </c>
      <c r="D91" s="155">
        <f>SUM(D87:D90)</f>
        <v>1719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6995</v>
      </c>
      <c r="D93" s="155">
        <f>D64+D75+D84+D91+D92</f>
        <v>5133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26.25" thickBot="1">
      <c r="A94" s="448" t="s">
        <v>268</v>
      </c>
      <c r="B94" s="288" t="s">
        <v>269</v>
      </c>
      <c r="C94" s="164">
        <f>C93+C55</f>
        <v>59943</v>
      </c>
      <c r="D94" s="164">
        <f>D93+D55</f>
        <v>57690</v>
      </c>
      <c r="E94" s="449" t="s">
        <v>270</v>
      </c>
      <c r="F94" s="289" t="s">
        <v>271</v>
      </c>
      <c r="G94" s="165">
        <f>G36+G39+G55+G79</f>
        <v>59943</v>
      </c>
      <c r="H94" s="165">
        <f>H36+H39+H55+H79</f>
        <v>57690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05">
      <c r="A96" s="431" t="s">
        <v>851</v>
      </c>
      <c r="B96" s="432"/>
      <c r="C96" s="150"/>
      <c r="D96" s="150"/>
      <c r="E96" s="433" t="s">
        <v>868</v>
      </c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272</v>
      </c>
      <c r="B98" s="432"/>
      <c r="C98" s="589" t="s">
        <v>273</v>
      </c>
      <c r="D98" s="589"/>
      <c r="E98" s="589"/>
      <c r="F98" s="170"/>
      <c r="G98" s="171"/>
      <c r="H98" s="172"/>
      <c r="M98" s="157"/>
    </row>
    <row r="99" spans="1:8" ht="15">
      <c r="A99" s="578">
        <v>40415</v>
      </c>
      <c r="C99" s="45"/>
      <c r="D99" s="1" t="s">
        <v>866</v>
      </c>
      <c r="E99" s="45"/>
      <c r="F99" s="170"/>
      <c r="G99" s="171"/>
      <c r="H99" s="172"/>
    </row>
    <row r="100" spans="1:5" ht="15">
      <c r="A100" s="173"/>
      <c r="B100" s="173"/>
      <c r="C100" s="589" t="s">
        <v>856</v>
      </c>
      <c r="D100" s="590"/>
      <c r="E100" s="590"/>
    </row>
    <row r="101" ht="12.75">
      <c r="D101" s="169" t="s">
        <v>867</v>
      </c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9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R366"/>
  <sheetViews>
    <sheetView tabSelected="1" workbookViewId="0" topLeftCell="A22">
      <selection activeCell="H42" sqref="H42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625" style="545" customWidth="1"/>
    <col min="5" max="5" width="37.375" style="568" customWidth="1"/>
    <col min="6" max="6" width="9.00390625" style="568" customWidth="1"/>
    <col min="7" max="7" width="11.625" style="545" customWidth="1"/>
    <col min="8" max="8" width="13.125" style="545" customWidth="1"/>
    <col min="9" max="16384" width="9.37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3" t="str">
        <f>'справка №1-БАЛАНС'!E3</f>
        <v>"Българска холдингова компания" АД</v>
      </c>
      <c r="C2" s="583"/>
      <c r="D2" s="583"/>
      <c r="E2" s="583"/>
      <c r="F2" s="591" t="s">
        <v>2</v>
      </c>
      <c r="G2" s="591"/>
      <c r="H2" s="526">
        <f>'справка №1-БАЛАНС'!H3</f>
        <v>121576032</v>
      </c>
    </row>
    <row r="3" spans="1:8" ht="15">
      <c r="A3" s="467" t="s">
        <v>275</v>
      </c>
      <c r="B3" s="583" t="str">
        <f>'справка №1-БАЛАНС'!E4</f>
        <v>консолидиран</v>
      </c>
      <c r="C3" s="583"/>
      <c r="D3" s="583"/>
      <c r="E3" s="583"/>
      <c r="F3" s="546" t="s">
        <v>4</v>
      </c>
      <c r="G3" s="527"/>
      <c r="H3" s="527">
        <f>'справка №1-БАЛАНС'!H4</f>
        <v>13</v>
      </c>
    </row>
    <row r="4" spans="1:8" ht="17.25" customHeight="1">
      <c r="A4" s="467" t="s">
        <v>5</v>
      </c>
      <c r="B4" s="584" t="str">
        <f>'справка №1-БАЛАНС'!E5</f>
        <v>01.01.2010-30.06.2010</v>
      </c>
      <c r="C4" s="584"/>
      <c r="D4" s="584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>
        <v>891</v>
      </c>
      <c r="D9" s="46">
        <v>1075</v>
      </c>
      <c r="E9" s="298" t="s">
        <v>285</v>
      </c>
      <c r="F9" s="549" t="s">
        <v>286</v>
      </c>
      <c r="G9" s="550">
        <v>855</v>
      </c>
      <c r="H9" s="550">
        <v>942</v>
      </c>
    </row>
    <row r="10" spans="1:8" ht="12">
      <c r="A10" s="298" t="s">
        <v>287</v>
      </c>
      <c r="B10" s="299" t="s">
        <v>288</v>
      </c>
      <c r="C10" s="46">
        <v>1064</v>
      </c>
      <c r="D10" s="46">
        <v>1296</v>
      </c>
      <c r="E10" s="298" t="s">
        <v>289</v>
      </c>
      <c r="F10" s="549" t="s">
        <v>290</v>
      </c>
      <c r="G10" s="550">
        <v>1259</v>
      </c>
      <c r="H10" s="550">
        <v>1593</v>
      </c>
    </row>
    <row r="11" spans="1:8" ht="12">
      <c r="A11" s="298" t="s">
        <v>291</v>
      </c>
      <c r="B11" s="299" t="s">
        <v>292</v>
      </c>
      <c r="C11" s="46">
        <v>785</v>
      </c>
      <c r="D11" s="46">
        <v>843</v>
      </c>
      <c r="E11" s="300" t="s">
        <v>293</v>
      </c>
      <c r="F11" s="549" t="s">
        <v>294</v>
      </c>
      <c r="G11" s="550">
        <v>2525</v>
      </c>
      <c r="H11" s="550">
        <v>2933</v>
      </c>
    </row>
    <row r="12" spans="1:8" ht="12">
      <c r="A12" s="298" t="s">
        <v>295</v>
      </c>
      <c r="B12" s="299" t="s">
        <v>296</v>
      </c>
      <c r="C12" s="46">
        <v>2002</v>
      </c>
      <c r="D12" s="46">
        <v>2470</v>
      </c>
      <c r="E12" s="300" t="s">
        <v>78</v>
      </c>
      <c r="F12" s="549" t="s">
        <v>297</v>
      </c>
      <c r="G12" s="550">
        <v>567</v>
      </c>
      <c r="H12" s="550">
        <v>920</v>
      </c>
    </row>
    <row r="13" spans="1:18" ht="12">
      <c r="A13" s="298" t="s">
        <v>298</v>
      </c>
      <c r="B13" s="299" t="s">
        <v>299</v>
      </c>
      <c r="C13" s="46">
        <v>409</v>
      </c>
      <c r="D13" s="46">
        <v>724</v>
      </c>
      <c r="E13" s="301" t="s">
        <v>51</v>
      </c>
      <c r="F13" s="551" t="s">
        <v>300</v>
      </c>
      <c r="G13" s="548">
        <f>SUM(G9:G12)</f>
        <v>5206</v>
      </c>
      <c r="H13" s="548">
        <f>SUM(H9:H12)</f>
        <v>6388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24">
      <c r="A14" s="298" t="s">
        <v>301</v>
      </c>
      <c r="B14" s="299" t="s">
        <v>302</v>
      </c>
      <c r="C14" s="46">
        <v>381</v>
      </c>
      <c r="D14" s="46">
        <v>227</v>
      </c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>
        <v>37</v>
      </c>
      <c r="D15" s="47">
        <v>86</v>
      </c>
      <c r="E15" s="296" t="s">
        <v>305</v>
      </c>
      <c r="F15" s="554" t="s">
        <v>306</v>
      </c>
      <c r="G15" s="550">
        <v>224</v>
      </c>
      <c r="H15" s="550"/>
    </row>
    <row r="16" spans="1:8" ht="12">
      <c r="A16" s="298" t="s">
        <v>307</v>
      </c>
      <c r="B16" s="299" t="s">
        <v>308</v>
      </c>
      <c r="C16" s="47">
        <v>731</v>
      </c>
      <c r="D16" s="47">
        <v>763</v>
      </c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6300</v>
      </c>
      <c r="D19" s="49">
        <f>SUM(D9:D15)+D16</f>
        <v>7484</v>
      </c>
      <c r="E19" s="304" t="s">
        <v>317</v>
      </c>
      <c r="F19" s="552" t="s">
        <v>318</v>
      </c>
      <c r="G19" s="550">
        <v>297</v>
      </c>
      <c r="H19" s="550">
        <v>663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>
        <v>350</v>
      </c>
    </row>
    <row r="22" spans="1:8" ht="24">
      <c r="A22" s="304" t="s">
        <v>324</v>
      </c>
      <c r="B22" s="305" t="s">
        <v>325</v>
      </c>
      <c r="C22" s="46">
        <v>13</v>
      </c>
      <c r="D22" s="46">
        <v>9</v>
      </c>
      <c r="E22" s="304" t="s">
        <v>326</v>
      </c>
      <c r="F22" s="552" t="s">
        <v>327</v>
      </c>
      <c r="G22" s="550">
        <v>315</v>
      </c>
      <c r="H22" s="550"/>
    </row>
    <row r="23" spans="1:8" ht="24">
      <c r="A23" s="298" t="s">
        <v>328</v>
      </c>
      <c r="B23" s="305" t="s">
        <v>329</v>
      </c>
      <c r="C23" s="46">
        <v>769</v>
      </c>
      <c r="D23" s="46">
        <v>379</v>
      </c>
      <c r="E23" s="298" t="s">
        <v>330</v>
      </c>
      <c r="F23" s="552" t="s">
        <v>331</v>
      </c>
      <c r="G23" s="550"/>
      <c r="H23" s="550"/>
    </row>
    <row r="24" spans="1:18" ht="24">
      <c r="A24" s="298" t="s">
        <v>332</v>
      </c>
      <c r="B24" s="305" t="s">
        <v>333</v>
      </c>
      <c r="C24" s="46"/>
      <c r="D24" s="46">
        <v>9</v>
      </c>
      <c r="E24" s="301" t="s">
        <v>103</v>
      </c>
      <c r="F24" s="554" t="s">
        <v>334</v>
      </c>
      <c r="G24" s="548">
        <f>SUM(G19:G23)</f>
        <v>612</v>
      </c>
      <c r="H24" s="548">
        <f>SUM(H19:H23)</f>
        <v>1013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13</v>
      </c>
      <c r="D25" s="46">
        <v>153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795</v>
      </c>
      <c r="D26" s="49">
        <f>SUM(D22:D25)</f>
        <v>550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24">
      <c r="A28" s="127" t="s">
        <v>337</v>
      </c>
      <c r="B28" s="293" t="s">
        <v>338</v>
      </c>
      <c r="C28" s="50">
        <f>C26+C19</f>
        <v>7095</v>
      </c>
      <c r="D28" s="50">
        <f>D26+D19</f>
        <v>8034</v>
      </c>
      <c r="E28" s="127" t="s">
        <v>339</v>
      </c>
      <c r="F28" s="554" t="s">
        <v>340</v>
      </c>
      <c r="G28" s="548">
        <f>G13+G15+G24</f>
        <v>6042</v>
      </c>
      <c r="H28" s="548">
        <f>H13+H15+H24</f>
        <v>7401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0</v>
      </c>
      <c r="D30" s="50">
        <f>IF((H28-D28)&gt;0,H28-D28,0)</f>
        <v>0</v>
      </c>
      <c r="E30" s="127" t="s">
        <v>343</v>
      </c>
      <c r="F30" s="554" t="s">
        <v>344</v>
      </c>
      <c r="G30" s="53">
        <f>IF((C28-G28)&gt;0,C28-G28,0)</f>
        <v>1053</v>
      </c>
      <c r="H30" s="53">
        <f>IF((D28-H28)&gt;0,D28-H28,0)</f>
        <v>633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852</v>
      </c>
      <c r="B31" s="306" t="s">
        <v>345</v>
      </c>
      <c r="C31" s="46"/>
      <c r="D31" s="46"/>
      <c r="E31" s="296" t="s">
        <v>855</v>
      </c>
      <c r="F31" s="552" t="s">
        <v>346</v>
      </c>
      <c r="G31" s="550">
        <v>44</v>
      </c>
      <c r="H31" s="550">
        <v>41</v>
      </c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C28+C31+C32</f>
        <v>7095</v>
      </c>
      <c r="D33" s="49">
        <f>D28+D31+D32</f>
        <v>8034</v>
      </c>
      <c r="E33" s="127" t="s">
        <v>353</v>
      </c>
      <c r="F33" s="554" t="s">
        <v>354</v>
      </c>
      <c r="G33" s="53">
        <f>G32+G31+G28</f>
        <v>6086</v>
      </c>
      <c r="H33" s="53">
        <f>H32+H31+H28</f>
        <v>7442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0</v>
      </c>
      <c r="D34" s="50">
        <f>IF((H33-D33)&gt;0,H33-D33,0)</f>
        <v>0</v>
      </c>
      <c r="E34" s="128" t="s">
        <v>357</v>
      </c>
      <c r="F34" s="554" t="s">
        <v>358</v>
      </c>
      <c r="G34" s="548">
        <f>IF((C33-G33)&gt;0,C33-G33,0)</f>
        <v>1009</v>
      </c>
      <c r="H34" s="548">
        <f>IF((D33-H33)&gt;0,D33-H33,0)</f>
        <v>592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-47</v>
      </c>
      <c r="D35" s="49">
        <f>D36+D37+D38</f>
        <v>22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24">
      <c r="A36" s="309" t="s">
        <v>361</v>
      </c>
      <c r="B36" s="305" t="s">
        <v>362</v>
      </c>
      <c r="C36" s="46"/>
      <c r="D36" s="46"/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>
        <v>-47</v>
      </c>
      <c r="D37" s="430">
        <v>22</v>
      </c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24">
      <c r="A39" s="312" t="s">
        <v>367</v>
      </c>
      <c r="B39" s="129" t="s">
        <v>368</v>
      </c>
      <c r="C39" s="460">
        <f>+IF((G33-C33-C35)&gt;0,G33-C33-C35,0)</f>
        <v>0</v>
      </c>
      <c r="D39" s="460">
        <f>+IF((H33-D33-D35)&gt;0,H33-D33-D35,0)</f>
        <v>0</v>
      </c>
      <c r="E39" s="313" t="s">
        <v>369</v>
      </c>
      <c r="F39" s="558" t="s">
        <v>370</v>
      </c>
      <c r="G39" s="559">
        <f>IF(G34&gt;0,IF(C35+G34&lt;0,0,C35+G34),IF(C34-C35&lt;0,C35-C34,0))</f>
        <v>962</v>
      </c>
      <c r="H39" s="559">
        <f>IF(H34&gt;0,IF(D35+H34&lt;0,0,D35+H34),IF(D34-D35&lt;0,D35-D34,0))</f>
        <v>614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>
        <v>0</v>
      </c>
      <c r="D40" s="51"/>
      <c r="E40" s="127" t="s">
        <v>371</v>
      </c>
      <c r="F40" s="558" t="s">
        <v>373</v>
      </c>
      <c r="G40" s="550">
        <v>589</v>
      </c>
      <c r="H40" s="550">
        <v>342</v>
      </c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376</v>
      </c>
      <c r="F41" s="571" t="s">
        <v>377</v>
      </c>
      <c r="G41" s="52">
        <f>IF(C39=0,IF(G39-G40&gt;0,G39-G40+C40,0),IF(C39-C40&lt;0,C40-C39+G40,0))</f>
        <v>373</v>
      </c>
      <c r="H41" s="52">
        <f>IF(D39=0,IF(H39-H40&gt;0,H39-H40+D40,0),IF(D39-D40&lt;0,D40-D39+H40,0))</f>
        <v>272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7048</v>
      </c>
      <c r="D42" s="53">
        <f>D33+D35+D39</f>
        <v>8056</v>
      </c>
      <c r="E42" s="128" t="s">
        <v>380</v>
      </c>
      <c r="F42" s="129" t="s">
        <v>381</v>
      </c>
      <c r="G42" s="53">
        <f>G39+G33</f>
        <v>7048</v>
      </c>
      <c r="H42" s="53">
        <f>H39+H33</f>
        <v>8056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92" t="s">
        <v>862</v>
      </c>
      <c r="B45" s="592"/>
      <c r="C45" s="592"/>
      <c r="D45" s="592"/>
      <c r="E45" s="592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9">
        <v>40415</v>
      </c>
      <c r="C48" s="427" t="s">
        <v>382</v>
      </c>
      <c r="D48" s="581"/>
      <c r="E48" s="581"/>
      <c r="F48" s="581"/>
      <c r="G48" s="581"/>
      <c r="H48" s="581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 t="s">
        <v>866</v>
      </c>
      <c r="E49" s="560"/>
      <c r="F49" s="560"/>
      <c r="G49" s="563"/>
      <c r="H49" s="563"/>
    </row>
    <row r="50" spans="1:8" ht="12.75" customHeight="1">
      <c r="A50" s="561"/>
      <c r="B50" s="562"/>
      <c r="C50" s="428" t="s">
        <v>782</v>
      </c>
      <c r="D50" s="582"/>
      <c r="E50" s="582"/>
      <c r="F50" s="582"/>
      <c r="G50" s="582"/>
      <c r="H50" s="582"/>
    </row>
    <row r="51" spans="1:8" ht="12">
      <c r="A51" s="564"/>
      <c r="B51" s="560"/>
      <c r="C51" s="425"/>
      <c r="D51" s="425" t="s">
        <v>867</v>
      </c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fitToHeight="1" fitToWidth="1" horizontalDpi="600" verticalDpi="600" orientation="portrait" paperSize="9" scale="71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M102"/>
  <sheetViews>
    <sheetView workbookViewId="0" topLeftCell="A30">
      <selection activeCell="D47" sqref="D47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375" style="543" customWidth="1"/>
    <col min="5" max="5" width="10.125" style="131" customWidth="1"/>
    <col min="6" max="6" width="12.00390625" style="131" customWidth="1"/>
    <col min="7" max="16384" width="9.37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"Българска холдингова компания" АД</v>
      </c>
      <c r="C4" s="541" t="s">
        <v>2</v>
      </c>
      <c r="D4" s="541">
        <f>'справка №1-БАЛАНС'!H3</f>
        <v>121576032</v>
      </c>
      <c r="E4" s="323"/>
      <c r="F4" s="323"/>
    </row>
    <row r="5" spans="1:4" ht="15">
      <c r="A5" s="470" t="s">
        <v>275</v>
      </c>
      <c r="B5" s="470" t="str">
        <f>'справка №1-БАЛАНС'!E4</f>
        <v>консолидиран</v>
      </c>
      <c r="C5" s="542" t="s">
        <v>4</v>
      </c>
      <c r="D5" s="541">
        <f>'справка №1-БАЛАНС'!H4</f>
        <v>13</v>
      </c>
    </row>
    <row r="6" spans="1:6" ht="12" customHeight="1">
      <c r="A6" s="471" t="s">
        <v>5</v>
      </c>
      <c r="B6" s="506" t="str">
        <f>'справка №1-БАЛАНС'!E5</f>
        <v>01.01.2010-30.06.2010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5937</v>
      </c>
      <c r="D10" s="54">
        <v>7728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-2677</v>
      </c>
      <c r="D11" s="54">
        <v>-4176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24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-2494</v>
      </c>
      <c r="D13" s="54">
        <v>-3314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/>
      <c r="D15" s="54">
        <v>-8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24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>
        <v>44</v>
      </c>
      <c r="D18" s="54">
        <v>4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-914</v>
      </c>
      <c r="D19" s="54">
        <v>-558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-104</v>
      </c>
      <c r="D20" s="55">
        <f>SUM(D10:D19)</f>
        <v>-324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>
        <v>-12694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>
        <v>10563</v>
      </c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>
        <v>413</v>
      </c>
      <c r="D31" s="54">
        <v>421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413</v>
      </c>
      <c r="D32" s="55">
        <f>SUM(D22:D31)</f>
        <v>-1710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/>
      <c r="D36" s="54"/>
      <c r="E36" s="130"/>
      <c r="F36" s="130"/>
    </row>
    <row r="37" spans="1:6" ht="12">
      <c r="A37" s="332" t="s">
        <v>438</v>
      </c>
      <c r="B37" s="333" t="s">
        <v>439</v>
      </c>
      <c r="C37" s="54">
        <v>-15</v>
      </c>
      <c r="D37" s="54">
        <v>46</v>
      </c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>
        <v>-24</v>
      </c>
      <c r="D39" s="54">
        <v>-55</v>
      </c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>
        <v>7</v>
      </c>
      <c r="D41" s="54">
        <v>2034</v>
      </c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-32</v>
      </c>
      <c r="D42" s="55">
        <f>SUM(D34:D41)</f>
        <v>2025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277</v>
      </c>
      <c r="D43" s="55">
        <f>D42+D32+D20</f>
        <v>-9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1719</v>
      </c>
      <c r="D44" s="132">
        <v>1750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1996</v>
      </c>
      <c r="D45" s="55">
        <f>D44+D43</f>
        <v>1741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1996</v>
      </c>
      <c r="D46" s="56">
        <v>1741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906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93"/>
      <c r="D50" s="593"/>
      <c r="G50" s="133"/>
      <c r="H50" s="133"/>
    </row>
    <row r="51" spans="1:8" ht="12">
      <c r="A51" s="318"/>
      <c r="B51" s="318" t="s">
        <v>866</v>
      </c>
      <c r="C51" s="319"/>
      <c r="D51" s="319"/>
      <c r="G51" s="133"/>
      <c r="H51" s="133"/>
    </row>
    <row r="52" spans="1:8" ht="12">
      <c r="A52" s="318"/>
      <c r="B52" s="436" t="s">
        <v>782</v>
      </c>
      <c r="C52" s="593"/>
      <c r="D52" s="593"/>
      <c r="G52" s="133"/>
      <c r="H52" s="133"/>
    </row>
    <row r="53" spans="1:8" ht="12">
      <c r="A53" s="318"/>
      <c r="B53" s="318" t="s">
        <v>867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portrait" paperSize="9" scale="57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W537"/>
  <sheetViews>
    <sheetView workbookViewId="0" topLeftCell="A1">
      <selection activeCell="A37" sqref="A37"/>
    </sheetView>
  </sheetViews>
  <sheetFormatPr defaultColWidth="9.00390625" defaultRowHeight="12.75"/>
  <cols>
    <col min="1" max="1" width="48.50390625" style="539" customWidth="1"/>
    <col min="2" max="2" width="8.375" style="540" customWidth="1"/>
    <col min="3" max="3" width="9.125" style="2" customWidth="1"/>
    <col min="4" max="4" width="9.375" style="2" customWidth="1"/>
    <col min="5" max="5" width="8.625" style="2" customWidth="1"/>
    <col min="6" max="6" width="7.50390625" style="2" customWidth="1"/>
    <col min="7" max="7" width="9.625" style="2" customWidth="1"/>
    <col min="8" max="8" width="7.50390625" style="2" customWidth="1"/>
    <col min="9" max="9" width="8.37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375" style="2" customWidth="1"/>
  </cols>
  <sheetData>
    <row r="1" spans="1:14" s="532" customFormat="1" ht="24" customHeight="1">
      <c r="A1" s="594" t="s">
        <v>460</v>
      </c>
      <c r="B1" s="594"/>
      <c r="C1" s="594"/>
      <c r="D1" s="594"/>
      <c r="E1" s="594"/>
      <c r="F1" s="594"/>
      <c r="G1" s="594"/>
      <c r="H1" s="594"/>
      <c r="I1" s="594"/>
      <c r="J1" s="594"/>
      <c r="K1" s="594"/>
      <c r="L1" s="594"/>
      <c r="M1" s="594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6" t="str">
        <f>'справка №1-БАЛАНС'!E3</f>
        <v>"Българска холдингова компания" АД</v>
      </c>
      <c r="C3" s="596"/>
      <c r="D3" s="596"/>
      <c r="E3" s="596"/>
      <c r="F3" s="596"/>
      <c r="G3" s="596"/>
      <c r="H3" s="596"/>
      <c r="I3" s="596"/>
      <c r="J3" s="476"/>
      <c r="K3" s="598" t="s">
        <v>2</v>
      </c>
      <c r="L3" s="598"/>
      <c r="M3" s="478">
        <f>'справка №1-БАЛАНС'!H3</f>
        <v>121576032</v>
      </c>
      <c r="N3" s="2"/>
    </row>
    <row r="4" spans="1:15" s="532" customFormat="1" ht="13.5" customHeight="1">
      <c r="A4" s="467" t="s">
        <v>461</v>
      </c>
      <c r="B4" s="596" t="str">
        <f>'справка №1-БАЛАНС'!E4</f>
        <v>консолидиран</v>
      </c>
      <c r="C4" s="596"/>
      <c r="D4" s="596"/>
      <c r="E4" s="596"/>
      <c r="F4" s="596"/>
      <c r="G4" s="596"/>
      <c r="H4" s="596"/>
      <c r="I4" s="596"/>
      <c r="J4" s="136"/>
      <c r="K4" s="599" t="s">
        <v>4</v>
      </c>
      <c r="L4" s="599"/>
      <c r="M4" s="478">
        <f>'справка №1-БАЛАНС'!H4</f>
        <v>13</v>
      </c>
      <c r="N4" s="3"/>
      <c r="O4" s="3"/>
    </row>
    <row r="5" spans="1:14" s="532" customFormat="1" ht="12.75" customHeight="1">
      <c r="A5" s="467" t="s">
        <v>5</v>
      </c>
      <c r="B5" s="600" t="str">
        <f>'справка №1-БАЛАНС'!E5</f>
        <v>01.01.2010-30.06.2010</v>
      </c>
      <c r="C5" s="600"/>
      <c r="D5" s="600"/>
      <c r="E5" s="600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4386</v>
      </c>
      <c r="D11" s="58">
        <f>'справка №1-БАЛАНС'!H19</f>
        <v>4933</v>
      </c>
      <c r="E11" s="58">
        <f>'справка №1-БАЛАНС'!H20</f>
        <v>-1676</v>
      </c>
      <c r="F11" s="58">
        <f>'справка №1-БАЛАНС'!H22</f>
        <v>967</v>
      </c>
      <c r="G11" s="58">
        <f>'справка №1-БАЛАНС'!H23</f>
        <v>0</v>
      </c>
      <c r="H11" s="60">
        <v>11845</v>
      </c>
      <c r="I11" s="58">
        <f>'справка №1-БАЛАНС'!H28+'справка №1-БАЛАНС'!H31</f>
        <v>16947</v>
      </c>
      <c r="J11" s="58">
        <f>'справка №1-БАЛАНС'!H29+'справка №1-БАЛАНС'!H32</f>
        <v>-483</v>
      </c>
      <c r="K11" s="60"/>
      <c r="L11" s="344">
        <f>SUM(C11:K11)</f>
        <v>36919</v>
      </c>
      <c r="M11" s="58">
        <f>'справка №1-БАЛАНС'!H39</f>
        <v>14168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4386</v>
      </c>
      <c r="D15" s="61">
        <f aca="true" t="shared" si="2" ref="D15:M15">D11+D12</f>
        <v>4933</v>
      </c>
      <c r="E15" s="61">
        <f t="shared" si="2"/>
        <v>-1676</v>
      </c>
      <c r="F15" s="61">
        <f t="shared" si="2"/>
        <v>967</v>
      </c>
      <c r="G15" s="61">
        <f t="shared" si="2"/>
        <v>0</v>
      </c>
      <c r="H15" s="61">
        <f t="shared" si="2"/>
        <v>11845</v>
      </c>
      <c r="I15" s="61">
        <f t="shared" si="2"/>
        <v>16947</v>
      </c>
      <c r="J15" s="61">
        <f t="shared" si="2"/>
        <v>-483</v>
      </c>
      <c r="K15" s="61">
        <f t="shared" si="2"/>
        <v>0</v>
      </c>
      <c r="L15" s="344">
        <f t="shared" si="1"/>
        <v>36919</v>
      </c>
      <c r="M15" s="61">
        <f t="shared" si="2"/>
        <v>14168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-373</v>
      </c>
      <c r="K16" s="60"/>
      <c r="L16" s="344">
        <f t="shared" si="1"/>
        <v>-373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-730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-730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>
        <v>730</v>
      </c>
      <c r="F26" s="185"/>
      <c r="G26" s="185"/>
      <c r="H26" s="185"/>
      <c r="I26" s="185"/>
      <c r="J26" s="185"/>
      <c r="K26" s="185"/>
      <c r="L26" s="344">
        <f t="shared" si="1"/>
        <v>730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>
        <v>2198</v>
      </c>
      <c r="D28" s="60">
        <v>2474</v>
      </c>
      <c r="E28" s="60">
        <v>256</v>
      </c>
      <c r="F28" s="60">
        <v>248</v>
      </c>
      <c r="G28" s="60"/>
      <c r="H28" s="60">
        <v>180</v>
      </c>
      <c r="I28" s="60">
        <v>-609</v>
      </c>
      <c r="J28" s="60">
        <v>483</v>
      </c>
      <c r="K28" s="60"/>
      <c r="L28" s="344">
        <f t="shared" si="1"/>
        <v>5230</v>
      </c>
      <c r="M28" s="60">
        <v>-2444</v>
      </c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6584</v>
      </c>
      <c r="D29" s="59">
        <f aca="true" t="shared" si="6" ref="D29:M29">D17+D20+D21+D24+D28+D27+D15+D16</f>
        <v>7407</v>
      </c>
      <c r="E29" s="59">
        <f t="shared" si="6"/>
        <v>-2150</v>
      </c>
      <c r="F29" s="59">
        <f t="shared" si="6"/>
        <v>1215</v>
      </c>
      <c r="G29" s="59">
        <f t="shared" si="6"/>
        <v>0</v>
      </c>
      <c r="H29" s="59">
        <f t="shared" si="6"/>
        <v>12025</v>
      </c>
      <c r="I29" s="59">
        <f t="shared" si="6"/>
        <v>16338</v>
      </c>
      <c r="J29" s="59">
        <f t="shared" si="6"/>
        <v>-373</v>
      </c>
      <c r="K29" s="59">
        <f t="shared" si="6"/>
        <v>0</v>
      </c>
      <c r="L29" s="344">
        <f t="shared" si="1"/>
        <v>41046</v>
      </c>
      <c r="M29" s="59">
        <f t="shared" si="6"/>
        <v>11724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6584</v>
      </c>
      <c r="D32" s="59">
        <f t="shared" si="7"/>
        <v>7407</v>
      </c>
      <c r="E32" s="59">
        <f t="shared" si="7"/>
        <v>-2150</v>
      </c>
      <c r="F32" s="59">
        <f t="shared" si="7"/>
        <v>1215</v>
      </c>
      <c r="G32" s="59">
        <f t="shared" si="7"/>
        <v>0</v>
      </c>
      <c r="H32" s="59">
        <f t="shared" si="7"/>
        <v>12025</v>
      </c>
      <c r="I32" s="59">
        <f t="shared" si="7"/>
        <v>16338</v>
      </c>
      <c r="J32" s="59">
        <f t="shared" si="7"/>
        <v>-373</v>
      </c>
      <c r="K32" s="59">
        <f t="shared" si="7"/>
        <v>0</v>
      </c>
      <c r="L32" s="344">
        <f t="shared" si="1"/>
        <v>41046</v>
      </c>
      <c r="M32" s="59">
        <f>M29+M30+M31</f>
        <v>11724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7" t="s">
        <v>863</v>
      </c>
      <c r="B35" s="597"/>
      <c r="C35" s="597"/>
      <c r="D35" s="597"/>
      <c r="E35" s="597"/>
      <c r="F35" s="597"/>
      <c r="G35" s="597"/>
      <c r="H35" s="597"/>
      <c r="I35" s="597"/>
      <c r="J35" s="597"/>
      <c r="K35" s="14"/>
      <c r="L35" s="348"/>
      <c r="M35" s="348"/>
      <c r="N35" s="11"/>
    </row>
    <row r="36" spans="1:14" ht="14.25" customHeight="1">
      <c r="A36" s="346"/>
      <c r="B36" s="347"/>
      <c r="C36" s="14"/>
      <c r="D36" s="595" t="s">
        <v>522</v>
      </c>
      <c r="E36" s="595"/>
      <c r="F36" s="595"/>
      <c r="G36" s="595"/>
      <c r="H36" s="595"/>
      <c r="I36" s="595"/>
      <c r="J36" s="15" t="s">
        <v>858</v>
      </c>
      <c r="K36" s="15"/>
      <c r="L36" s="348"/>
      <c r="M36" s="348"/>
      <c r="N36" s="11"/>
    </row>
    <row r="37" spans="1:14" ht="14.25" customHeight="1">
      <c r="A37" s="346"/>
      <c r="B37" s="347"/>
      <c r="C37" s="14"/>
      <c r="D37" s="538" t="s">
        <v>866</v>
      </c>
      <c r="E37" s="538"/>
      <c r="F37" s="538"/>
      <c r="G37" s="538"/>
      <c r="H37" s="538"/>
      <c r="I37" s="538"/>
      <c r="J37" s="538"/>
      <c r="K37" s="538" t="s">
        <v>867</v>
      </c>
      <c r="L37" s="348"/>
      <c r="M37" s="348"/>
      <c r="N37" s="11"/>
    </row>
    <row r="38" spans="1:14" ht="12">
      <c r="A38" s="454" t="s">
        <v>907</v>
      </c>
      <c r="B38" s="19"/>
      <c r="C38" s="15"/>
      <c r="D38" s="538"/>
      <c r="E38" s="538"/>
      <c r="F38" s="538"/>
      <c r="G38" s="538"/>
      <c r="H38" s="538"/>
      <c r="I38" s="538"/>
      <c r="J38" s="538"/>
      <c r="K38" s="538"/>
      <c r="L38" s="595"/>
      <c r="M38" s="595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6:E36"/>
    <mergeCell ref="F36:I36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fitToHeight="1" fitToWidth="1" horizontalDpi="600" verticalDpi="600" orientation="landscape" paperSize="9" scale="83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E21">
      <pane xSplit="14910" topLeftCell="L5" activePane="topLeft" state="split"/>
      <selection pane="topLeft" activeCell="R38" sqref="R38"/>
      <selection pane="topRight" activeCell="L20" sqref="L20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375" style="22" customWidth="1"/>
    <col min="4" max="6" width="9.5039062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50390625" style="22" customWidth="1"/>
    <col min="11" max="11" width="9.375" style="22" customWidth="1"/>
    <col min="12" max="12" width="10.625" style="22" customWidth="1"/>
    <col min="13" max="13" width="9.625" style="22" customWidth="1"/>
    <col min="14" max="14" width="8.5039062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375" style="22" customWidth="1"/>
    <col min="19" max="16384" width="10.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13" t="s">
        <v>384</v>
      </c>
      <c r="B2" s="614"/>
      <c r="C2" s="615" t="str">
        <f>'справка №1-БАЛАНС'!E3</f>
        <v>"Българска холдингова компания" АД</v>
      </c>
      <c r="D2" s="615"/>
      <c r="E2" s="615"/>
      <c r="F2" s="615"/>
      <c r="G2" s="615"/>
      <c r="H2" s="615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121576032</v>
      </c>
      <c r="P2" s="483"/>
      <c r="Q2" s="483"/>
      <c r="R2" s="526"/>
    </row>
    <row r="3" spans="1:18" ht="15">
      <c r="A3" s="613" t="s">
        <v>5</v>
      </c>
      <c r="B3" s="614"/>
      <c r="C3" s="616" t="str">
        <f>'справка №1-БАЛАНС'!E5</f>
        <v>01.01.2010-30.06.2010</v>
      </c>
      <c r="D3" s="616"/>
      <c r="E3" s="616"/>
      <c r="F3" s="485"/>
      <c r="G3" s="485"/>
      <c r="H3" s="485"/>
      <c r="I3" s="485"/>
      <c r="J3" s="485"/>
      <c r="K3" s="485"/>
      <c r="L3" s="485"/>
      <c r="M3" s="605" t="s">
        <v>4</v>
      </c>
      <c r="N3" s="605"/>
      <c r="O3" s="482">
        <f>'справка №1-БАЛАНС'!H4</f>
        <v>13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06" t="s">
        <v>464</v>
      </c>
      <c r="B5" s="607"/>
      <c r="C5" s="610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03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03" t="s">
        <v>530</v>
      </c>
      <c r="R5" s="603" t="s">
        <v>531</v>
      </c>
    </row>
    <row r="6" spans="1:18" s="100" customFormat="1" ht="60">
      <c r="A6" s="608"/>
      <c r="B6" s="609"/>
      <c r="C6" s="611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04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04"/>
      <c r="R6" s="604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>
        <v>3909</v>
      </c>
      <c r="E9" s="189"/>
      <c r="F9" s="189"/>
      <c r="G9" s="74">
        <f>D9+E9-F9</f>
        <v>3909</v>
      </c>
      <c r="H9" s="65"/>
      <c r="I9" s="65"/>
      <c r="J9" s="74">
        <f>G9+H9-I9</f>
        <v>3909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3909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>
        <v>26655</v>
      </c>
      <c r="E10" s="189">
        <v>10</v>
      </c>
      <c r="F10" s="189"/>
      <c r="G10" s="74">
        <f aca="true" t="shared" si="2" ref="G10:G39">D10+E10-F10</f>
        <v>26665</v>
      </c>
      <c r="H10" s="65"/>
      <c r="I10" s="65"/>
      <c r="J10" s="74">
        <f aca="true" t="shared" si="3" ref="J10:J39">G10+H10-I10</f>
        <v>26665</v>
      </c>
      <c r="K10" s="65">
        <v>6371</v>
      </c>
      <c r="L10" s="65">
        <v>323</v>
      </c>
      <c r="M10" s="65"/>
      <c r="N10" s="74">
        <f aca="true" t="shared" si="4" ref="N10:N39">K10+L10-M10</f>
        <v>6694</v>
      </c>
      <c r="O10" s="65"/>
      <c r="P10" s="65"/>
      <c r="Q10" s="74">
        <f t="shared" si="0"/>
        <v>6694</v>
      </c>
      <c r="R10" s="74">
        <f t="shared" si="1"/>
        <v>19971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12839</v>
      </c>
      <c r="E11" s="189">
        <v>13</v>
      </c>
      <c r="F11" s="189"/>
      <c r="G11" s="74">
        <f t="shared" si="2"/>
        <v>12852</v>
      </c>
      <c r="H11" s="65"/>
      <c r="I11" s="65"/>
      <c r="J11" s="74">
        <f t="shared" si="3"/>
        <v>12852</v>
      </c>
      <c r="K11" s="65">
        <v>8896</v>
      </c>
      <c r="L11" s="65">
        <v>266</v>
      </c>
      <c r="M11" s="65"/>
      <c r="N11" s="74">
        <f t="shared" si="4"/>
        <v>9162</v>
      </c>
      <c r="O11" s="65"/>
      <c r="P11" s="65"/>
      <c r="Q11" s="74">
        <f t="shared" si="0"/>
        <v>9162</v>
      </c>
      <c r="R11" s="74">
        <f t="shared" si="1"/>
        <v>3690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>
        <v>1773</v>
      </c>
      <c r="E13" s="189"/>
      <c r="F13" s="189">
        <v>10</v>
      </c>
      <c r="G13" s="74">
        <f t="shared" si="2"/>
        <v>1763</v>
      </c>
      <c r="H13" s="65"/>
      <c r="I13" s="65"/>
      <c r="J13" s="74">
        <f t="shared" si="3"/>
        <v>1763</v>
      </c>
      <c r="K13" s="65">
        <v>1656</v>
      </c>
      <c r="L13" s="65">
        <v>37</v>
      </c>
      <c r="M13" s="65"/>
      <c r="N13" s="74">
        <f t="shared" si="4"/>
        <v>1693</v>
      </c>
      <c r="O13" s="65"/>
      <c r="P13" s="65"/>
      <c r="Q13" s="74">
        <f t="shared" si="0"/>
        <v>1693</v>
      </c>
      <c r="R13" s="74">
        <f t="shared" si="1"/>
        <v>70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>
        <v>3298</v>
      </c>
      <c r="E14" s="189">
        <v>40</v>
      </c>
      <c r="F14" s="189">
        <v>4</v>
      </c>
      <c r="G14" s="74">
        <f t="shared" si="2"/>
        <v>3334</v>
      </c>
      <c r="H14" s="65"/>
      <c r="I14" s="65"/>
      <c r="J14" s="74">
        <f t="shared" si="3"/>
        <v>3334</v>
      </c>
      <c r="K14" s="65">
        <v>2514</v>
      </c>
      <c r="L14" s="65">
        <v>164</v>
      </c>
      <c r="M14" s="65"/>
      <c r="N14" s="74">
        <f t="shared" si="4"/>
        <v>2678</v>
      </c>
      <c r="O14" s="65"/>
      <c r="P14" s="65"/>
      <c r="Q14" s="74">
        <f t="shared" si="0"/>
        <v>2678</v>
      </c>
      <c r="R14" s="74">
        <f t="shared" si="1"/>
        <v>656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36">
      <c r="A15" s="455" t="s">
        <v>859</v>
      </c>
      <c r="B15" s="374" t="s">
        <v>860</v>
      </c>
      <c r="C15" s="456" t="s">
        <v>861</v>
      </c>
      <c r="D15" s="457">
        <v>2191</v>
      </c>
      <c r="E15" s="457">
        <v>292</v>
      </c>
      <c r="F15" s="457"/>
      <c r="G15" s="74">
        <f t="shared" si="2"/>
        <v>2483</v>
      </c>
      <c r="H15" s="458"/>
      <c r="I15" s="458"/>
      <c r="J15" s="74">
        <f t="shared" si="3"/>
        <v>2483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2483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50665</v>
      </c>
      <c r="E17" s="194">
        <f>SUM(E9:E16)</f>
        <v>355</v>
      </c>
      <c r="F17" s="194">
        <f>SUM(F9:F16)</f>
        <v>14</v>
      </c>
      <c r="G17" s="74">
        <f t="shared" si="2"/>
        <v>51006</v>
      </c>
      <c r="H17" s="75">
        <f>SUM(H9:H16)</f>
        <v>0</v>
      </c>
      <c r="I17" s="75">
        <f>SUM(I9:I16)</f>
        <v>0</v>
      </c>
      <c r="J17" s="74">
        <f t="shared" si="3"/>
        <v>51006</v>
      </c>
      <c r="K17" s="75">
        <f>SUM(K9:K16)</f>
        <v>19437</v>
      </c>
      <c r="L17" s="75">
        <f>SUM(L9:L16)</f>
        <v>790</v>
      </c>
      <c r="M17" s="75">
        <f>SUM(M9:M16)</f>
        <v>0</v>
      </c>
      <c r="N17" s="74">
        <f t="shared" si="4"/>
        <v>20227</v>
      </c>
      <c r="O17" s="75">
        <f>SUM(O9:O16)</f>
        <v>0</v>
      </c>
      <c r="P17" s="75">
        <f>SUM(P9:P16)</f>
        <v>0</v>
      </c>
      <c r="Q17" s="74">
        <f t="shared" si="5"/>
        <v>20227</v>
      </c>
      <c r="R17" s="74">
        <f t="shared" si="6"/>
        <v>30779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>
        <v>57</v>
      </c>
      <c r="E21" s="189"/>
      <c r="F21" s="189"/>
      <c r="G21" s="74">
        <f t="shared" si="2"/>
        <v>57</v>
      </c>
      <c r="H21" s="65"/>
      <c r="I21" s="65"/>
      <c r="J21" s="74">
        <f t="shared" si="3"/>
        <v>57</v>
      </c>
      <c r="K21" s="65">
        <v>57</v>
      </c>
      <c r="L21" s="65"/>
      <c r="M21" s="65"/>
      <c r="N21" s="74">
        <f t="shared" si="4"/>
        <v>57</v>
      </c>
      <c r="O21" s="65"/>
      <c r="P21" s="65"/>
      <c r="Q21" s="74">
        <f t="shared" si="5"/>
        <v>57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>
        <v>22</v>
      </c>
      <c r="E22" s="189"/>
      <c r="F22" s="189"/>
      <c r="G22" s="74">
        <f t="shared" si="2"/>
        <v>22</v>
      </c>
      <c r="H22" s="65"/>
      <c r="I22" s="65"/>
      <c r="J22" s="74">
        <f t="shared" si="3"/>
        <v>22</v>
      </c>
      <c r="K22" s="65">
        <v>12</v>
      </c>
      <c r="L22" s="65">
        <v>3</v>
      </c>
      <c r="M22" s="65"/>
      <c r="N22" s="74">
        <f t="shared" si="4"/>
        <v>15</v>
      </c>
      <c r="O22" s="65"/>
      <c r="P22" s="65"/>
      <c r="Q22" s="74">
        <f t="shared" si="5"/>
        <v>15</v>
      </c>
      <c r="R22" s="74">
        <f t="shared" si="6"/>
        <v>7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>
        <v>6</v>
      </c>
      <c r="E24" s="189">
        <v>44</v>
      </c>
      <c r="F24" s="189"/>
      <c r="G24" s="74">
        <f t="shared" si="2"/>
        <v>50</v>
      </c>
      <c r="H24" s="65"/>
      <c r="I24" s="65"/>
      <c r="J24" s="74">
        <f t="shared" si="3"/>
        <v>50</v>
      </c>
      <c r="K24" s="65">
        <v>6</v>
      </c>
      <c r="L24" s="65"/>
      <c r="M24" s="65"/>
      <c r="N24" s="74">
        <f t="shared" si="4"/>
        <v>6</v>
      </c>
      <c r="O24" s="65"/>
      <c r="P24" s="65"/>
      <c r="Q24" s="74">
        <f t="shared" si="5"/>
        <v>6</v>
      </c>
      <c r="R24" s="74">
        <f t="shared" si="6"/>
        <v>44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838</v>
      </c>
      <c r="C25" s="376" t="s">
        <v>583</v>
      </c>
      <c r="D25" s="190">
        <f>SUM(D21:D24)</f>
        <v>85</v>
      </c>
      <c r="E25" s="190">
        <f aca="true" t="shared" si="7" ref="E25:P25">SUM(E21:E24)</f>
        <v>44</v>
      </c>
      <c r="F25" s="190">
        <f t="shared" si="7"/>
        <v>0</v>
      </c>
      <c r="G25" s="67">
        <f t="shared" si="2"/>
        <v>129</v>
      </c>
      <c r="H25" s="66">
        <f t="shared" si="7"/>
        <v>0</v>
      </c>
      <c r="I25" s="66">
        <f t="shared" si="7"/>
        <v>0</v>
      </c>
      <c r="J25" s="67">
        <f t="shared" si="3"/>
        <v>129</v>
      </c>
      <c r="K25" s="66">
        <f t="shared" si="7"/>
        <v>75</v>
      </c>
      <c r="L25" s="66">
        <f t="shared" si="7"/>
        <v>3</v>
      </c>
      <c r="M25" s="66">
        <f t="shared" si="7"/>
        <v>0</v>
      </c>
      <c r="N25" s="67">
        <f t="shared" si="4"/>
        <v>78</v>
      </c>
      <c r="O25" s="66">
        <f t="shared" si="7"/>
        <v>0</v>
      </c>
      <c r="P25" s="66">
        <f t="shared" si="7"/>
        <v>0</v>
      </c>
      <c r="Q25" s="67">
        <f t="shared" si="5"/>
        <v>78</v>
      </c>
      <c r="R25" s="67">
        <f t="shared" si="6"/>
        <v>51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853</v>
      </c>
      <c r="C27" s="380" t="s">
        <v>586</v>
      </c>
      <c r="D27" s="192">
        <f>SUM(D28:D31)</f>
        <v>20837</v>
      </c>
      <c r="E27" s="192">
        <f aca="true" t="shared" si="8" ref="E27:P27">SUM(E28:E31)</f>
        <v>516</v>
      </c>
      <c r="F27" s="192">
        <f t="shared" si="8"/>
        <v>91</v>
      </c>
      <c r="G27" s="71">
        <f t="shared" si="2"/>
        <v>21262</v>
      </c>
      <c r="H27" s="70">
        <f t="shared" si="8"/>
        <v>60</v>
      </c>
      <c r="I27" s="70">
        <f t="shared" si="8"/>
        <v>745</v>
      </c>
      <c r="J27" s="71">
        <f t="shared" si="3"/>
        <v>20577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20577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>
        <v>11407</v>
      </c>
      <c r="E30" s="189"/>
      <c r="F30" s="189"/>
      <c r="G30" s="74">
        <f t="shared" si="2"/>
        <v>11407</v>
      </c>
      <c r="H30" s="72">
        <v>60</v>
      </c>
      <c r="I30" s="72">
        <v>15</v>
      </c>
      <c r="J30" s="74">
        <f t="shared" si="3"/>
        <v>11452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11452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>
        <v>9430</v>
      </c>
      <c r="E31" s="189">
        <v>516</v>
      </c>
      <c r="F31" s="189">
        <v>91</v>
      </c>
      <c r="G31" s="74">
        <f t="shared" si="2"/>
        <v>9855</v>
      </c>
      <c r="H31" s="72"/>
      <c r="I31" s="72">
        <v>730</v>
      </c>
      <c r="J31" s="74">
        <f t="shared" si="3"/>
        <v>9125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9125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24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>
        <v>30</v>
      </c>
      <c r="E37" s="189"/>
      <c r="F37" s="189"/>
      <c r="G37" s="74">
        <f t="shared" si="2"/>
        <v>30</v>
      </c>
      <c r="H37" s="72"/>
      <c r="I37" s="72"/>
      <c r="J37" s="74">
        <f t="shared" si="3"/>
        <v>30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30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854</v>
      </c>
      <c r="C38" s="369" t="s">
        <v>602</v>
      </c>
      <c r="D38" s="194">
        <f>D27+D32+D37</f>
        <v>20867</v>
      </c>
      <c r="E38" s="194">
        <f aca="true" t="shared" si="12" ref="E38:P38">E27+E32+E37</f>
        <v>516</v>
      </c>
      <c r="F38" s="194">
        <f t="shared" si="12"/>
        <v>91</v>
      </c>
      <c r="G38" s="74">
        <f t="shared" si="2"/>
        <v>21292</v>
      </c>
      <c r="H38" s="75">
        <f t="shared" si="12"/>
        <v>60</v>
      </c>
      <c r="I38" s="75">
        <f t="shared" si="12"/>
        <v>745</v>
      </c>
      <c r="J38" s="74">
        <f t="shared" si="3"/>
        <v>20607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20607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603</v>
      </c>
      <c r="B39" s="370" t="s">
        <v>604</v>
      </c>
      <c r="C39" s="369" t="s">
        <v>605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71617</v>
      </c>
      <c r="E40" s="438">
        <f>E17+E18+E19+E25+E38+E39</f>
        <v>915</v>
      </c>
      <c r="F40" s="438">
        <f aca="true" t="shared" si="13" ref="F40:R40">F17+F18+F19+F25+F38+F39</f>
        <v>105</v>
      </c>
      <c r="G40" s="438">
        <f t="shared" si="13"/>
        <v>72427</v>
      </c>
      <c r="H40" s="438">
        <f t="shared" si="13"/>
        <v>60</v>
      </c>
      <c r="I40" s="438">
        <f t="shared" si="13"/>
        <v>745</v>
      </c>
      <c r="J40" s="438">
        <f t="shared" si="13"/>
        <v>71742</v>
      </c>
      <c r="K40" s="438">
        <f t="shared" si="13"/>
        <v>19512</v>
      </c>
      <c r="L40" s="438">
        <f t="shared" si="13"/>
        <v>793</v>
      </c>
      <c r="M40" s="438">
        <f t="shared" si="13"/>
        <v>0</v>
      </c>
      <c r="N40" s="438">
        <f t="shared" si="13"/>
        <v>20305</v>
      </c>
      <c r="O40" s="438">
        <f t="shared" si="13"/>
        <v>0</v>
      </c>
      <c r="P40" s="438">
        <f t="shared" si="13"/>
        <v>0</v>
      </c>
      <c r="Q40" s="438">
        <f t="shared" si="13"/>
        <v>20305</v>
      </c>
      <c r="R40" s="438">
        <f t="shared" si="13"/>
        <v>51437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908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12"/>
      <c r="L44" s="612"/>
      <c r="M44" s="612"/>
      <c r="N44" s="612"/>
      <c r="O44" s="601" t="s">
        <v>782</v>
      </c>
      <c r="P44" s="602"/>
      <c r="Q44" s="602"/>
      <c r="R44" s="602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 t="s">
        <v>866</v>
      </c>
      <c r="J46" s="349"/>
      <c r="K46" s="349"/>
      <c r="L46" s="349"/>
      <c r="M46" s="349"/>
      <c r="N46" s="349"/>
      <c r="O46" s="349"/>
      <c r="P46" s="349" t="s">
        <v>867</v>
      </c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75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A115"/>
  <sheetViews>
    <sheetView workbookViewId="0" topLeftCell="A92">
      <selection activeCell="D96" sqref="D96"/>
    </sheetView>
  </sheetViews>
  <sheetFormatPr defaultColWidth="9.00390625" defaultRowHeight="12.75"/>
  <cols>
    <col min="1" max="1" width="39.125" style="22" customWidth="1"/>
    <col min="2" max="2" width="10.50390625" style="102" customWidth="1"/>
    <col min="3" max="3" width="22.625" style="22" customWidth="1"/>
    <col min="4" max="4" width="21.375" style="22" customWidth="1"/>
    <col min="5" max="5" width="13.125" style="22" customWidth="1"/>
    <col min="6" max="6" width="14.875" style="22" customWidth="1"/>
    <col min="7" max="26" width="10.625" style="22" hidden="1" customWidth="1"/>
    <col min="27" max="16384" width="10.625" style="22" customWidth="1"/>
  </cols>
  <sheetData>
    <row r="1" spans="1:6" ht="24" customHeight="1">
      <c r="A1" s="620" t="s">
        <v>610</v>
      </c>
      <c r="B1" s="620"/>
      <c r="C1" s="620"/>
      <c r="D1" s="620"/>
      <c r="E1" s="620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23" t="str">
        <f>'справка №1-БАЛАНС'!E3</f>
        <v>"Българска холдингова компания" АД</v>
      </c>
      <c r="C3" s="624"/>
      <c r="D3" s="526" t="s">
        <v>2</v>
      </c>
      <c r="E3" s="107">
        <f>'справка №1-БАЛАНС'!H3</f>
        <v>121576032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21" t="str">
        <f>'справка №1-БАЛАНС'!E5</f>
        <v>01.01.2010-30.06.2010</v>
      </c>
      <c r="C4" s="622"/>
      <c r="D4" s="527" t="s">
        <v>4</v>
      </c>
      <c r="E4" s="107">
        <f>'справка №1-БАЛАНС'!H4</f>
        <v>13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611</v>
      </c>
      <c r="B5" s="496"/>
      <c r="C5" s="497"/>
      <c r="D5" s="107"/>
      <c r="E5" s="498" t="s">
        <v>612</v>
      </c>
    </row>
    <row r="6" spans="1:14" s="100" customFormat="1" ht="24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24">
      <c r="A10" s="393" t="s">
        <v>619</v>
      </c>
      <c r="B10" s="395"/>
      <c r="C10" s="104"/>
      <c r="D10" s="104"/>
      <c r="E10" s="120"/>
      <c r="F10" s="106"/>
    </row>
    <row r="11" spans="1:15" ht="24">
      <c r="A11" s="396" t="s">
        <v>620</v>
      </c>
      <c r="B11" s="397" t="s">
        <v>621</v>
      </c>
      <c r="C11" s="119">
        <f>SUM(C12:C14)</f>
        <v>1508</v>
      </c>
      <c r="D11" s="119">
        <f>SUM(D12:D14)</f>
        <v>0</v>
      </c>
      <c r="E11" s="120">
        <f>SUM(E12:E14)</f>
        <v>1508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>
        <v>1508</v>
      </c>
      <c r="D12" s="108"/>
      <c r="E12" s="120">
        <f aca="true" t="shared" si="0" ref="E12:E42">C12-D12</f>
        <v>1508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24">
      <c r="A15" s="396" t="s">
        <v>628</v>
      </c>
      <c r="B15" s="397" t="s">
        <v>629</v>
      </c>
      <c r="C15" s="108"/>
      <c r="D15" s="108"/>
      <c r="E15" s="120">
        <f t="shared" si="0"/>
        <v>0</v>
      </c>
      <c r="F15" s="106"/>
    </row>
    <row r="16" spans="1:15" ht="12">
      <c r="A16" s="396" t="s">
        <v>630</v>
      </c>
      <c r="B16" s="397" t="s">
        <v>631</v>
      </c>
      <c r="C16" s="119">
        <f>+C17+C18</f>
        <v>3</v>
      </c>
      <c r="D16" s="119">
        <f>+D17+D18</f>
        <v>0</v>
      </c>
      <c r="E16" s="120">
        <f t="shared" si="0"/>
        <v>3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>
        <v>3</v>
      </c>
      <c r="D18" s="108"/>
      <c r="E18" s="120">
        <f t="shared" si="0"/>
        <v>3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1511</v>
      </c>
      <c r="D19" s="104">
        <f>D11+D15+D16</f>
        <v>0</v>
      </c>
      <c r="E19" s="118">
        <f>E11+E15+E16</f>
        <v>1511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24">
      <c r="A23" s="393" t="s">
        <v>640</v>
      </c>
      <c r="B23" s="399"/>
      <c r="C23" s="119"/>
      <c r="D23" s="104"/>
      <c r="E23" s="120"/>
      <c r="F23" s="106"/>
    </row>
    <row r="24" spans="1:15" ht="24">
      <c r="A24" s="396" t="s">
        <v>641</v>
      </c>
      <c r="B24" s="397" t="s">
        <v>642</v>
      </c>
      <c r="C24" s="119">
        <f>SUM(C25:C27)</f>
        <v>2022</v>
      </c>
      <c r="D24" s="119">
        <f>SUM(D25:D27)</f>
        <v>2022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/>
      <c r="D25" s="108"/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>
        <v>703</v>
      </c>
      <c r="D26" s="108">
        <v>703</v>
      </c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>
        <v>1319</v>
      </c>
      <c r="D27" s="108">
        <v>1319</v>
      </c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>
        <v>502</v>
      </c>
      <c r="D28" s="108">
        <v>502</v>
      </c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/>
      <c r="D29" s="108"/>
      <c r="E29" s="120">
        <f t="shared" si="0"/>
        <v>0</v>
      </c>
      <c r="F29" s="106"/>
    </row>
    <row r="30" spans="1:6" ht="24">
      <c r="A30" s="396" t="s">
        <v>653</v>
      </c>
      <c r="B30" s="397" t="s">
        <v>654</v>
      </c>
      <c r="C30" s="108"/>
      <c r="D30" s="108"/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/>
      <c r="D31" s="108"/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/>
      <c r="D32" s="108"/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/>
      <c r="D34" s="108"/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/>
      <c r="D35" s="108"/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324</v>
      </c>
      <c r="D38" s="105">
        <f>SUM(D39:D42)</f>
        <v>324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v>324</v>
      </c>
      <c r="D42" s="108">
        <v>324</v>
      </c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2848</v>
      </c>
      <c r="D43" s="104">
        <f>D24+D28+D29+D31+D30+D32+D33+D38</f>
        <v>2848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4359</v>
      </c>
      <c r="D44" s="103">
        <f>D43+D21+D19+D9</f>
        <v>2848</v>
      </c>
      <c r="E44" s="118">
        <f>E43+E21+E19+E9</f>
        <v>1511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24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/>
      <c r="D53" s="108"/>
      <c r="E53" s="119">
        <f>C53-D53</f>
        <v>0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/>
      <c r="D55" s="108"/>
      <c r="E55" s="119">
        <f t="shared" si="1"/>
        <v>0</v>
      </c>
      <c r="F55" s="108"/>
    </row>
    <row r="56" spans="1:16" ht="36">
      <c r="A56" s="396" t="s">
        <v>695</v>
      </c>
      <c r="B56" s="397" t="s">
        <v>696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/>
      <c r="D57" s="108"/>
      <c r="E57" s="119">
        <f t="shared" si="1"/>
        <v>0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24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24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6" ht="12">
      <c r="A63" s="396" t="s">
        <v>706</v>
      </c>
      <c r="B63" s="397" t="s">
        <v>707</v>
      </c>
      <c r="C63" s="108"/>
      <c r="D63" s="108"/>
      <c r="E63" s="119">
        <f t="shared" si="1"/>
        <v>0</v>
      </c>
      <c r="F63" s="110"/>
    </row>
    <row r="64" spans="1:6" ht="12">
      <c r="A64" s="396" t="s">
        <v>708</v>
      </c>
      <c r="B64" s="397" t="s">
        <v>709</v>
      </c>
      <c r="C64" s="108"/>
      <c r="D64" s="108"/>
      <c r="E64" s="119">
        <f t="shared" si="1"/>
        <v>0</v>
      </c>
      <c r="F64" s="110"/>
    </row>
    <row r="65" spans="1:6" ht="12">
      <c r="A65" s="396" t="s">
        <v>710</v>
      </c>
      <c r="B65" s="397" t="s">
        <v>711</v>
      </c>
      <c r="C65" s="109"/>
      <c r="D65" s="109"/>
      <c r="E65" s="119">
        <f t="shared" si="1"/>
        <v>0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>
        <v>1703</v>
      </c>
      <c r="D68" s="108"/>
      <c r="E68" s="119">
        <f t="shared" si="1"/>
        <v>1703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24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238</v>
      </c>
      <c r="D71" s="105">
        <f>SUM(D72:D74)</f>
        <v>238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>
        <v>97</v>
      </c>
      <c r="D72" s="108">
        <v>97</v>
      </c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>
        <v>141</v>
      </c>
      <c r="D74" s="108">
        <v>141</v>
      </c>
      <c r="E74" s="119">
        <f t="shared" si="1"/>
        <v>0</v>
      </c>
      <c r="F74" s="110"/>
    </row>
    <row r="75" spans="1:16" ht="36">
      <c r="A75" s="396" t="s">
        <v>695</v>
      </c>
      <c r="B75" s="397" t="s">
        <v>725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/>
      <c r="D76" s="108"/>
      <c r="E76" s="119">
        <f t="shared" si="1"/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/>
      <c r="D82" s="108"/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/>
      <c r="D84" s="108"/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1627</v>
      </c>
      <c r="D85" s="104">
        <f>SUM(D86:D90)+D94</f>
        <v>1627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/>
      <c r="D86" s="108"/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>
        <v>628</v>
      </c>
      <c r="D87" s="108">
        <v>628</v>
      </c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/>
      <c r="D88" s="108"/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>
        <v>664</v>
      </c>
      <c r="D89" s="108">
        <v>664</v>
      </c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276</v>
      </c>
      <c r="D90" s="103">
        <f>SUM(D91:D93)</f>
        <v>276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/>
      <c r="D91" s="108"/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/>
      <c r="D92" s="108"/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>
        <v>276</v>
      </c>
      <c r="D93" s="108">
        <v>276</v>
      </c>
      <c r="E93" s="119">
        <f t="shared" si="1"/>
        <v>0</v>
      </c>
      <c r="F93" s="108"/>
    </row>
    <row r="94" spans="1:6" ht="24">
      <c r="A94" s="396" t="s">
        <v>759</v>
      </c>
      <c r="B94" s="397" t="s">
        <v>760</v>
      </c>
      <c r="C94" s="108">
        <v>59</v>
      </c>
      <c r="D94" s="108">
        <v>59</v>
      </c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>
        <v>3605</v>
      </c>
      <c r="D95" s="108">
        <v>3605</v>
      </c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5470</v>
      </c>
      <c r="D96" s="104">
        <f>D85+D80+D75+D71+D95</f>
        <v>5470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7173</v>
      </c>
      <c r="D97" s="104">
        <f>D96+D68+D66</f>
        <v>5470</v>
      </c>
      <c r="E97" s="104">
        <f>E96+E68+E66</f>
        <v>1703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9" t="s">
        <v>781</v>
      </c>
      <c r="B107" s="619"/>
      <c r="C107" s="619"/>
      <c r="D107" s="619"/>
      <c r="E107" s="619"/>
      <c r="F107" s="619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8" t="s">
        <v>909</v>
      </c>
      <c r="B109" s="618"/>
      <c r="C109" s="618" t="s">
        <v>382</v>
      </c>
      <c r="D109" s="618"/>
      <c r="E109" s="618"/>
      <c r="F109" s="618"/>
    </row>
    <row r="110" spans="1:6" ht="12">
      <c r="A110" s="385"/>
      <c r="B110" s="386"/>
      <c r="C110" s="385" t="s">
        <v>866</v>
      </c>
      <c r="D110" s="385"/>
      <c r="E110" s="385"/>
      <c r="F110" s="387"/>
    </row>
    <row r="111" spans="1:6" ht="12">
      <c r="A111" s="385"/>
      <c r="B111" s="386"/>
      <c r="C111" s="617" t="s">
        <v>782</v>
      </c>
      <c r="D111" s="617"/>
      <c r="E111" s="617"/>
      <c r="F111" s="617"/>
    </row>
    <row r="112" spans="1:6" ht="12">
      <c r="A112" s="349"/>
      <c r="B112" s="388"/>
      <c r="C112" s="349" t="s">
        <v>867</v>
      </c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fitToHeight="1" fitToWidth="1" horizontalDpi="300" verticalDpi="300" orientation="portrait" paperSize="9" scale="48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4">
      <selection activeCell="I12" sqref="I12"/>
    </sheetView>
  </sheetViews>
  <sheetFormatPr defaultColWidth="9.00390625" defaultRowHeight="12.75"/>
  <cols>
    <col min="1" max="1" width="52.625" style="107" customWidth="1"/>
    <col min="2" max="2" width="9.125" style="524" customWidth="1"/>
    <col min="3" max="3" width="12.875" style="107" customWidth="1"/>
    <col min="4" max="4" width="12.625" style="107" customWidth="1"/>
    <col min="5" max="5" width="12.875" style="107" customWidth="1"/>
    <col min="6" max="6" width="11.50390625" style="107" customWidth="1"/>
    <col min="7" max="7" width="12.50390625" style="107" customWidth="1"/>
    <col min="8" max="8" width="14.125" style="107" customWidth="1"/>
    <col min="9" max="9" width="14.00390625" style="107" customWidth="1"/>
    <col min="10" max="16384" width="10.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5" t="str">
        <f>'справка №1-БАЛАНС'!E3</f>
        <v>"Българска холдингова компания" АД</v>
      </c>
      <c r="C4" s="625"/>
      <c r="D4" s="625"/>
      <c r="E4" s="625"/>
      <c r="F4" s="625"/>
      <c r="G4" s="631" t="s">
        <v>2</v>
      </c>
      <c r="H4" s="631"/>
      <c r="I4" s="500">
        <f>'справка №1-БАЛАНС'!H3</f>
        <v>121576032</v>
      </c>
    </row>
    <row r="5" spans="1:9" ht="15">
      <c r="A5" s="501" t="s">
        <v>5</v>
      </c>
      <c r="B5" s="626" t="str">
        <f>'справка №1-БАЛАНС'!E5</f>
        <v>01.01.2010-30.06.2010</v>
      </c>
      <c r="C5" s="626"/>
      <c r="D5" s="626"/>
      <c r="E5" s="626"/>
      <c r="F5" s="626"/>
      <c r="G5" s="629" t="s">
        <v>4</v>
      </c>
      <c r="H5" s="630"/>
      <c r="I5" s="500">
        <f>'справка №1-БАЛАНС'!H4</f>
        <v>13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785</v>
      </c>
    </row>
    <row r="7" spans="1:9" s="520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795</v>
      </c>
      <c r="B12" s="90" t="s">
        <v>796</v>
      </c>
      <c r="C12" s="439">
        <v>5916055</v>
      </c>
      <c r="D12" s="98"/>
      <c r="E12" s="98"/>
      <c r="F12" s="98">
        <v>21262</v>
      </c>
      <c r="G12" s="98">
        <v>60</v>
      </c>
      <c r="H12" s="98">
        <v>745</v>
      </c>
      <c r="I12" s="434">
        <f>F12+G12-H12</f>
        <v>20577</v>
      </c>
    </row>
    <row r="13" spans="1:9" s="521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802</v>
      </c>
      <c r="C16" s="98"/>
      <c r="D16" s="98"/>
      <c r="E16" s="98"/>
      <c r="F16" s="98">
        <v>30</v>
      </c>
      <c r="G16" s="98"/>
      <c r="H16" s="98"/>
      <c r="I16" s="434">
        <f t="shared" si="0"/>
        <v>30</v>
      </c>
    </row>
    <row r="17" spans="1:9" s="521" customFormat="1" ht="12">
      <c r="A17" s="91" t="s">
        <v>565</v>
      </c>
      <c r="B17" s="92" t="s">
        <v>803</v>
      </c>
      <c r="C17" s="85">
        <f aca="true" t="shared" si="1" ref="C17:H17">C12+C13+C15+C16</f>
        <v>5916055</v>
      </c>
      <c r="D17" s="85">
        <f t="shared" si="1"/>
        <v>0</v>
      </c>
      <c r="E17" s="85">
        <f t="shared" si="1"/>
        <v>0</v>
      </c>
      <c r="F17" s="85">
        <f t="shared" si="1"/>
        <v>21292</v>
      </c>
      <c r="G17" s="85">
        <f t="shared" si="1"/>
        <v>60</v>
      </c>
      <c r="H17" s="85">
        <f t="shared" si="1"/>
        <v>745</v>
      </c>
      <c r="I17" s="434">
        <f t="shared" si="0"/>
        <v>20607</v>
      </c>
    </row>
    <row r="18" spans="1:9" s="521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795</v>
      </c>
      <c r="B19" s="90" t="s">
        <v>805</v>
      </c>
      <c r="C19" s="98">
        <v>934636</v>
      </c>
      <c r="D19" s="98"/>
      <c r="E19" s="98"/>
      <c r="F19" s="98">
        <v>944</v>
      </c>
      <c r="G19" s="98"/>
      <c r="H19" s="98"/>
      <c r="I19" s="434">
        <f t="shared" si="0"/>
        <v>944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818</v>
      </c>
      <c r="C26" s="85">
        <f aca="true" t="shared" si="2" ref="C26:H26">SUM(C19:C25)</f>
        <v>934636</v>
      </c>
      <c r="D26" s="85">
        <f t="shared" si="2"/>
        <v>0</v>
      </c>
      <c r="E26" s="85">
        <f t="shared" si="2"/>
        <v>0</v>
      </c>
      <c r="F26" s="85">
        <f t="shared" si="2"/>
        <v>944</v>
      </c>
      <c r="G26" s="85">
        <f t="shared" si="2"/>
        <v>0</v>
      </c>
      <c r="H26" s="85">
        <f t="shared" si="2"/>
        <v>0</v>
      </c>
      <c r="I26" s="434">
        <f t="shared" si="0"/>
        <v>944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24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909</v>
      </c>
      <c r="B30" s="628"/>
      <c r="C30" s="628"/>
      <c r="D30" s="459" t="s">
        <v>820</v>
      </c>
      <c r="E30" s="627"/>
      <c r="F30" s="627"/>
      <c r="G30" s="627"/>
      <c r="H30" s="420" t="s">
        <v>782</v>
      </c>
      <c r="I30" s="627"/>
      <c r="J30" s="627"/>
    </row>
    <row r="31" spans="1:9" s="521" customFormat="1" ht="12">
      <c r="A31" s="349"/>
      <c r="B31" s="388"/>
      <c r="C31" s="349"/>
      <c r="D31" s="523" t="s">
        <v>866</v>
      </c>
      <c r="E31" s="523"/>
      <c r="F31" s="523"/>
      <c r="G31" s="523"/>
      <c r="H31" s="523" t="s">
        <v>867</v>
      </c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P79"/>
  <sheetViews>
    <sheetView workbookViewId="0" topLeftCell="A31">
      <selection activeCell="C46" sqref="C46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625" style="509" customWidth="1"/>
    <col min="4" max="4" width="20.125" style="509" customWidth="1"/>
    <col min="5" max="5" width="23.625" style="509" customWidth="1"/>
    <col min="6" max="6" width="19.625" style="509" customWidth="1"/>
    <col min="7" max="16384" width="10.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32" t="str">
        <f>'справка №1-БАЛАНС'!E3</f>
        <v>"Българска холдингова компания" АД</v>
      </c>
      <c r="C5" s="632"/>
      <c r="D5" s="632"/>
      <c r="E5" s="570" t="s">
        <v>2</v>
      </c>
      <c r="F5" s="451">
        <f>'справка №1-БАЛАНС'!H3</f>
        <v>121576032</v>
      </c>
    </row>
    <row r="6" spans="1:13" ht="15" customHeight="1">
      <c r="A6" s="27" t="s">
        <v>823</v>
      </c>
      <c r="B6" s="633" t="str">
        <f>'справка №1-БАЛАНС'!E5</f>
        <v>01.01.2010-30.06.2010</v>
      </c>
      <c r="C6" s="633"/>
      <c r="D6" s="510"/>
      <c r="E6" s="569" t="s">
        <v>4</v>
      </c>
      <c r="F6" s="511">
        <f>'справка №1-БАЛАНС'!H4</f>
        <v>13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63.75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 t="s">
        <v>869</v>
      </c>
      <c r="B12" s="37"/>
      <c r="C12" s="441">
        <v>12444</v>
      </c>
      <c r="D12" s="575">
        <v>0.5917</v>
      </c>
      <c r="E12" s="441"/>
      <c r="F12" s="443">
        <f>C12-E12</f>
        <v>12444</v>
      </c>
    </row>
    <row r="13" spans="1:6" ht="12.75">
      <c r="A13" s="36" t="s">
        <v>870</v>
      </c>
      <c r="B13" s="37"/>
      <c r="C13" s="441">
        <v>69</v>
      </c>
      <c r="D13" s="575">
        <v>0.8527</v>
      </c>
      <c r="E13" s="441"/>
      <c r="F13" s="443">
        <f aca="true" t="shared" si="0" ref="F13:F18">C13-E13</f>
        <v>69</v>
      </c>
    </row>
    <row r="14" spans="1:6" ht="12.75">
      <c r="A14" s="36" t="s">
        <v>871</v>
      </c>
      <c r="B14" s="37"/>
      <c r="C14" s="441">
        <v>278</v>
      </c>
      <c r="D14" s="575">
        <v>0.8556</v>
      </c>
      <c r="E14" s="441"/>
      <c r="F14" s="443">
        <f t="shared" si="0"/>
        <v>278</v>
      </c>
    </row>
    <row r="15" spans="1:6" ht="12.75">
      <c r="A15" s="36" t="s">
        <v>872</v>
      </c>
      <c r="B15" s="37"/>
      <c r="C15" s="441">
        <v>7</v>
      </c>
      <c r="D15" s="575">
        <v>0.7034</v>
      </c>
      <c r="E15" s="441"/>
      <c r="F15" s="443">
        <f t="shared" si="0"/>
        <v>7</v>
      </c>
    </row>
    <row r="16" spans="1:6" ht="12.75">
      <c r="A16" s="36" t="s">
        <v>873</v>
      </c>
      <c r="B16" s="37"/>
      <c r="C16" s="441">
        <v>130</v>
      </c>
      <c r="D16" s="575">
        <v>0.8102</v>
      </c>
      <c r="E16" s="441"/>
      <c r="F16" s="443">
        <f t="shared" si="0"/>
        <v>130</v>
      </c>
    </row>
    <row r="17" spans="1:6" ht="12.75">
      <c r="A17" s="36" t="s">
        <v>874</v>
      </c>
      <c r="B17" s="37"/>
      <c r="C17" s="441">
        <v>236</v>
      </c>
      <c r="D17" s="575">
        <v>0.6832</v>
      </c>
      <c r="E17" s="441"/>
      <c r="F17" s="443">
        <f t="shared" si="0"/>
        <v>236</v>
      </c>
    </row>
    <row r="18" spans="1:6" ht="12.75">
      <c r="A18" s="36" t="s">
        <v>875</v>
      </c>
      <c r="B18" s="37"/>
      <c r="C18" s="441">
        <v>75</v>
      </c>
      <c r="D18" s="575">
        <v>0.69</v>
      </c>
      <c r="E18" s="441"/>
      <c r="F18" s="443">
        <f t="shared" si="0"/>
        <v>75</v>
      </c>
    </row>
    <row r="19" spans="1:6" ht="12.75">
      <c r="A19" s="36" t="s">
        <v>891</v>
      </c>
      <c r="B19" s="37"/>
      <c r="C19" s="441">
        <v>356</v>
      </c>
      <c r="D19" s="575">
        <v>0.9036</v>
      </c>
      <c r="E19" s="441"/>
      <c r="F19" s="443">
        <v>356</v>
      </c>
    </row>
    <row r="20" spans="1:16" ht="11.25" customHeight="1">
      <c r="A20" s="38" t="s">
        <v>565</v>
      </c>
      <c r="B20" s="39" t="s">
        <v>832</v>
      </c>
      <c r="C20" s="429">
        <f>SUM(C12:C19)</f>
        <v>13595</v>
      </c>
      <c r="D20" s="429"/>
      <c r="E20" s="429">
        <f>SUM(E12:E19)</f>
        <v>0</v>
      </c>
      <c r="F20" s="442">
        <f>SUM(F12:F19)</f>
        <v>13595</v>
      </c>
      <c r="G20" s="516"/>
      <c r="H20" s="516"/>
      <c r="I20" s="516"/>
      <c r="J20" s="516"/>
      <c r="K20" s="516"/>
      <c r="L20" s="516"/>
      <c r="M20" s="516"/>
      <c r="N20" s="516"/>
      <c r="O20" s="516"/>
      <c r="P20" s="516"/>
    </row>
    <row r="21" spans="1:6" ht="16.5" customHeight="1">
      <c r="A21" s="36" t="s">
        <v>833</v>
      </c>
      <c r="B21" s="40"/>
      <c r="C21" s="429"/>
      <c r="D21" s="429"/>
      <c r="E21" s="429"/>
      <c r="F21" s="442"/>
    </row>
    <row r="22" spans="1:6" ht="12.75">
      <c r="A22" s="36">
        <v>1</v>
      </c>
      <c r="B22" s="40"/>
      <c r="C22" s="441"/>
      <c r="D22" s="575"/>
      <c r="E22" s="441"/>
      <c r="F22" s="443">
        <f>C22-E22</f>
        <v>0</v>
      </c>
    </row>
    <row r="23" spans="1:16" ht="15" customHeight="1">
      <c r="A23" s="38" t="s">
        <v>582</v>
      </c>
      <c r="B23" s="39" t="s">
        <v>834</v>
      </c>
      <c r="C23" s="429">
        <f>SUM(C22:C22)</f>
        <v>0</v>
      </c>
      <c r="D23" s="429"/>
      <c r="E23" s="429">
        <f>SUM(E22:E22)</f>
        <v>0</v>
      </c>
      <c r="F23" s="442">
        <f>SUM(F22:F22)</f>
        <v>0</v>
      </c>
      <c r="G23" s="516"/>
      <c r="H23" s="516"/>
      <c r="I23" s="516"/>
      <c r="J23" s="516"/>
      <c r="K23" s="516"/>
      <c r="L23" s="516"/>
      <c r="M23" s="516"/>
      <c r="N23" s="516"/>
      <c r="O23" s="516"/>
      <c r="P23" s="516"/>
    </row>
    <row r="24" spans="1:6" ht="12.75" customHeight="1">
      <c r="A24" s="36" t="s">
        <v>835</v>
      </c>
      <c r="B24" s="40"/>
      <c r="C24" s="429"/>
      <c r="D24" s="429"/>
      <c r="E24" s="429"/>
      <c r="F24" s="442"/>
    </row>
    <row r="25" spans="1:6" ht="12.75">
      <c r="A25" s="36" t="s">
        <v>903</v>
      </c>
      <c r="B25" s="37"/>
      <c r="C25" s="441">
        <v>82</v>
      </c>
      <c r="D25" s="575">
        <v>0.25</v>
      </c>
      <c r="E25" s="441"/>
      <c r="F25" s="443">
        <f>C25-E25</f>
        <v>82</v>
      </c>
    </row>
    <row r="26" spans="1:6" ht="25.5">
      <c r="A26" s="36" t="s">
        <v>904</v>
      </c>
      <c r="B26" s="37"/>
      <c r="C26" s="441">
        <v>11370</v>
      </c>
      <c r="D26" s="575">
        <v>0.2488</v>
      </c>
      <c r="E26" s="441"/>
      <c r="F26" s="443">
        <f>C26-E26</f>
        <v>11370</v>
      </c>
    </row>
    <row r="27" spans="1:16" ht="12" customHeight="1">
      <c r="A27" s="38" t="s">
        <v>601</v>
      </c>
      <c r="B27" s="39" t="s">
        <v>836</v>
      </c>
      <c r="C27" s="429">
        <f>SUM(C25:C26)</f>
        <v>11452</v>
      </c>
      <c r="D27" s="429"/>
      <c r="E27" s="429">
        <f>SUM(E25:E25)</f>
        <v>0</v>
      </c>
      <c r="F27" s="442">
        <f>SUM(F25:F26)</f>
        <v>11452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8.75" customHeight="1">
      <c r="A28" s="36" t="s">
        <v>837</v>
      </c>
      <c r="B28" s="40"/>
      <c r="C28" s="429"/>
      <c r="D28" s="429"/>
      <c r="E28" s="429"/>
      <c r="F28" s="442"/>
    </row>
    <row r="29" spans="1:6" ht="12.75">
      <c r="A29" s="36" t="s">
        <v>876</v>
      </c>
      <c r="B29" s="40"/>
      <c r="C29" s="441">
        <v>12</v>
      </c>
      <c r="D29" s="575">
        <v>0.18</v>
      </c>
      <c r="E29" s="441"/>
      <c r="F29" s="443">
        <f>C29-E29</f>
        <v>12</v>
      </c>
    </row>
    <row r="30" spans="1:6" ht="12.75">
      <c r="A30" s="36" t="s">
        <v>877</v>
      </c>
      <c r="B30" s="40"/>
      <c r="C30" s="441">
        <v>15</v>
      </c>
      <c r="D30" s="575">
        <v>0.0277</v>
      </c>
      <c r="E30" s="441"/>
      <c r="F30" s="443">
        <f aca="true" t="shared" si="1" ref="F30:F47">C30-E30</f>
        <v>15</v>
      </c>
    </row>
    <row r="31" spans="1:6" ht="12.75">
      <c r="A31" s="36" t="s">
        <v>878</v>
      </c>
      <c r="B31" s="37"/>
      <c r="C31" s="441">
        <v>2</v>
      </c>
      <c r="D31" s="575">
        <v>0.0678</v>
      </c>
      <c r="E31" s="441"/>
      <c r="F31" s="443">
        <f t="shared" si="1"/>
        <v>2</v>
      </c>
    </row>
    <row r="32" spans="1:6" ht="12.75">
      <c r="A32" s="36" t="s">
        <v>879</v>
      </c>
      <c r="B32" s="37"/>
      <c r="C32" s="441">
        <v>2</v>
      </c>
      <c r="D32" s="575">
        <v>0.057</v>
      </c>
      <c r="E32" s="441">
        <v>2</v>
      </c>
      <c r="F32" s="443">
        <f t="shared" si="1"/>
        <v>0</v>
      </c>
    </row>
    <row r="33" spans="1:6" ht="12.75">
      <c r="A33" s="36" t="s">
        <v>894</v>
      </c>
      <c r="B33" s="37"/>
      <c r="C33" s="441">
        <v>148</v>
      </c>
      <c r="D33" s="575">
        <v>0.0141</v>
      </c>
      <c r="E33" s="441">
        <v>148</v>
      </c>
      <c r="F33" s="443">
        <f t="shared" si="1"/>
        <v>0</v>
      </c>
    </row>
    <row r="34" spans="1:6" ht="12.75">
      <c r="A34" s="36" t="s">
        <v>895</v>
      </c>
      <c r="B34" s="37"/>
      <c r="C34" s="441">
        <v>285</v>
      </c>
      <c r="D34" s="575">
        <v>0.0234</v>
      </c>
      <c r="E34" s="441">
        <v>285</v>
      </c>
      <c r="F34" s="443">
        <f t="shared" si="1"/>
        <v>0</v>
      </c>
    </row>
    <row r="35" spans="1:6" ht="12.75">
      <c r="A35" s="36" t="s">
        <v>899</v>
      </c>
      <c r="B35" s="37"/>
      <c r="C35" s="441">
        <v>0</v>
      </c>
      <c r="D35" s="575">
        <v>0.0052</v>
      </c>
      <c r="E35" s="441"/>
      <c r="F35" s="443">
        <f t="shared" si="1"/>
        <v>0</v>
      </c>
    </row>
    <row r="36" spans="1:6" ht="12.75">
      <c r="A36" s="36" t="s">
        <v>900</v>
      </c>
      <c r="B36" s="37"/>
      <c r="C36" s="441">
        <v>50</v>
      </c>
      <c r="D36" s="575">
        <v>0.0023</v>
      </c>
      <c r="E36" s="441">
        <v>50</v>
      </c>
      <c r="F36" s="443">
        <f t="shared" si="1"/>
        <v>0</v>
      </c>
    </row>
    <row r="37" spans="1:6" ht="12.75">
      <c r="A37" s="36" t="s">
        <v>880</v>
      </c>
      <c r="B37" s="37"/>
      <c r="C37" s="441">
        <v>1</v>
      </c>
      <c r="D37" s="575">
        <v>0.0017</v>
      </c>
      <c r="E37" s="441"/>
      <c r="F37" s="443">
        <f t="shared" si="1"/>
        <v>1</v>
      </c>
    </row>
    <row r="38" spans="1:6" ht="12.75">
      <c r="A38" s="36" t="s">
        <v>902</v>
      </c>
      <c r="B38" s="37"/>
      <c r="C38" s="441">
        <v>120</v>
      </c>
      <c r="D38" s="575">
        <v>0.03</v>
      </c>
      <c r="E38" s="441"/>
      <c r="F38" s="443">
        <f t="shared" si="1"/>
        <v>120</v>
      </c>
    </row>
    <row r="39" spans="1:6" ht="12.75">
      <c r="A39" s="36" t="s">
        <v>881</v>
      </c>
      <c r="B39" s="37"/>
      <c r="C39" s="441">
        <v>4</v>
      </c>
      <c r="D39" s="575">
        <v>0</v>
      </c>
      <c r="E39" s="441"/>
      <c r="F39" s="443">
        <f t="shared" si="1"/>
        <v>4</v>
      </c>
    </row>
    <row r="40" spans="1:6" ht="12.75">
      <c r="A40" s="36" t="s">
        <v>882</v>
      </c>
      <c r="B40" s="37"/>
      <c r="C40" s="441">
        <v>2</v>
      </c>
      <c r="D40" s="575">
        <v>0.191</v>
      </c>
      <c r="E40" s="441"/>
      <c r="F40" s="443">
        <f t="shared" si="1"/>
        <v>2</v>
      </c>
    </row>
    <row r="41" spans="1:6" ht="12.75">
      <c r="A41" s="36" t="s">
        <v>883</v>
      </c>
      <c r="B41" s="37"/>
      <c r="C41" s="441">
        <v>3</v>
      </c>
      <c r="D41" s="575">
        <v>0.191</v>
      </c>
      <c r="E41" s="441"/>
      <c r="F41" s="443">
        <f t="shared" si="1"/>
        <v>3</v>
      </c>
    </row>
    <row r="42" spans="1:6" ht="12" customHeight="1">
      <c r="A42" s="36" t="s">
        <v>884</v>
      </c>
      <c r="B42" s="37"/>
      <c r="C42" s="441">
        <v>1</v>
      </c>
      <c r="D42" s="575">
        <v>0.25</v>
      </c>
      <c r="E42" s="441"/>
      <c r="F42" s="443">
        <f t="shared" si="1"/>
        <v>1</v>
      </c>
    </row>
    <row r="43" spans="1:6" ht="12.75">
      <c r="A43" s="36" t="s">
        <v>885</v>
      </c>
      <c r="B43" s="37"/>
      <c r="C43" s="441">
        <v>1</v>
      </c>
      <c r="D43" s="575">
        <v>0</v>
      </c>
      <c r="E43" s="441"/>
      <c r="F43" s="443">
        <f t="shared" si="1"/>
        <v>1</v>
      </c>
    </row>
    <row r="44" spans="1:6" ht="12.75">
      <c r="A44" s="36" t="s">
        <v>901</v>
      </c>
      <c r="B44" s="37"/>
      <c r="C44" s="441">
        <v>92</v>
      </c>
      <c r="D44" s="575">
        <v>0.01</v>
      </c>
      <c r="E44" s="441">
        <v>92</v>
      </c>
      <c r="F44" s="443">
        <f t="shared" si="1"/>
        <v>0</v>
      </c>
    </row>
    <row r="45" spans="1:16" ht="12" customHeight="1">
      <c r="A45" s="36" t="s">
        <v>886</v>
      </c>
      <c r="B45" s="37"/>
      <c r="C45" s="441">
        <v>36</v>
      </c>
      <c r="D45" s="575">
        <v>0</v>
      </c>
      <c r="E45" s="576"/>
      <c r="F45" s="443">
        <f t="shared" si="1"/>
        <v>36</v>
      </c>
      <c r="G45" s="516"/>
      <c r="H45" s="516"/>
      <c r="I45" s="516"/>
      <c r="J45" s="516"/>
      <c r="K45" s="516"/>
      <c r="L45" s="516"/>
      <c r="M45" s="516"/>
      <c r="N45" s="516"/>
      <c r="O45" s="516"/>
      <c r="P45" s="516"/>
    </row>
    <row r="46" spans="1:6" ht="15" customHeight="1">
      <c r="A46" s="36" t="s">
        <v>887</v>
      </c>
      <c r="B46" s="37"/>
      <c r="C46" s="441">
        <v>3</v>
      </c>
      <c r="D46" s="575">
        <v>0.262</v>
      </c>
      <c r="E46" s="576"/>
      <c r="F46" s="443">
        <f t="shared" si="1"/>
        <v>3</v>
      </c>
    </row>
    <row r="47" spans="1:6" ht="14.25" customHeight="1">
      <c r="A47" s="36" t="s">
        <v>888</v>
      </c>
      <c r="B47" s="37"/>
      <c r="C47" s="441">
        <v>37</v>
      </c>
      <c r="D47" s="575">
        <v>0.2577</v>
      </c>
      <c r="E47" s="576"/>
      <c r="F47" s="443">
        <f t="shared" si="1"/>
        <v>37</v>
      </c>
    </row>
    <row r="48" spans="1:6" ht="12.75">
      <c r="A48" s="36" t="s">
        <v>889</v>
      </c>
      <c r="B48" s="37"/>
      <c r="C48" s="441">
        <v>712</v>
      </c>
      <c r="D48" s="575">
        <v>0.1163</v>
      </c>
      <c r="E48" s="441">
        <v>712</v>
      </c>
      <c r="F48" s="443">
        <f aca="true" t="shared" si="2" ref="F48:F54">C48-E48</f>
        <v>0</v>
      </c>
    </row>
    <row r="49" spans="1:6" ht="12.75">
      <c r="A49" s="36" t="s">
        <v>890</v>
      </c>
      <c r="B49" s="37"/>
      <c r="C49" s="441">
        <v>1311</v>
      </c>
      <c r="D49" s="575">
        <v>1</v>
      </c>
      <c r="E49" s="441"/>
      <c r="F49" s="443">
        <f t="shared" si="2"/>
        <v>1311</v>
      </c>
    </row>
    <row r="50" spans="1:6" ht="25.5">
      <c r="A50" s="36" t="s">
        <v>892</v>
      </c>
      <c r="B50" s="37"/>
      <c r="C50" s="441">
        <v>466</v>
      </c>
      <c r="D50" s="575">
        <v>0.1185</v>
      </c>
      <c r="E50" s="441">
        <v>466</v>
      </c>
      <c r="F50" s="443">
        <f t="shared" si="2"/>
        <v>0</v>
      </c>
    </row>
    <row r="51" spans="1:6" ht="25.5">
      <c r="A51" s="36" t="s">
        <v>893</v>
      </c>
      <c r="B51" s="37"/>
      <c r="C51" s="441">
        <v>305</v>
      </c>
      <c r="D51" s="575">
        <v>0.0553</v>
      </c>
      <c r="E51" s="441">
        <v>305</v>
      </c>
      <c r="F51" s="443">
        <f t="shared" si="2"/>
        <v>0</v>
      </c>
    </row>
    <row r="52" spans="1:6" ht="25.5">
      <c r="A52" s="36" t="s">
        <v>896</v>
      </c>
      <c r="B52" s="37"/>
      <c r="C52" s="441">
        <v>52</v>
      </c>
      <c r="D52" s="575">
        <v>0.0427</v>
      </c>
      <c r="E52" s="441">
        <v>52</v>
      </c>
      <c r="F52" s="443">
        <f t="shared" si="2"/>
        <v>0</v>
      </c>
    </row>
    <row r="53" spans="1:6" ht="12.75">
      <c r="A53" s="36" t="s">
        <v>897</v>
      </c>
      <c r="B53" s="37"/>
      <c r="C53" s="441">
        <v>215</v>
      </c>
      <c r="D53" s="575">
        <v>0.0082</v>
      </c>
      <c r="E53" s="441">
        <v>215</v>
      </c>
      <c r="F53" s="443">
        <f t="shared" si="2"/>
        <v>0</v>
      </c>
    </row>
    <row r="54" spans="1:6" ht="12.75">
      <c r="A54" s="36" t="s">
        <v>898</v>
      </c>
      <c r="B54" s="37"/>
      <c r="C54" s="441">
        <v>372</v>
      </c>
      <c r="D54" s="575">
        <v>0.0128</v>
      </c>
      <c r="E54" s="441">
        <v>372</v>
      </c>
      <c r="F54" s="443">
        <f t="shared" si="2"/>
        <v>0</v>
      </c>
    </row>
    <row r="55" spans="1:6" ht="15.75" customHeight="1">
      <c r="A55" s="38" t="s">
        <v>838</v>
      </c>
      <c r="B55" s="39" t="s">
        <v>839</v>
      </c>
      <c r="C55" s="429">
        <f>SUM(C29:C54)</f>
        <v>4247</v>
      </c>
      <c r="D55" s="577"/>
      <c r="E55" s="429">
        <f>SUM(E29:E54)</f>
        <v>2699</v>
      </c>
      <c r="F55" s="442">
        <f>SUM(F29:F54)</f>
        <v>1548</v>
      </c>
    </row>
    <row r="56" spans="1:6" ht="13.5">
      <c r="A56" s="41" t="s">
        <v>840</v>
      </c>
      <c r="B56" s="39" t="s">
        <v>841</v>
      </c>
      <c r="C56" s="429">
        <f>C55+C27+C20</f>
        <v>29294</v>
      </c>
      <c r="D56" s="577"/>
      <c r="E56" s="429">
        <f>E55+E28+E23</f>
        <v>2699</v>
      </c>
      <c r="F56" s="442">
        <f>F55+F28+F23+F27+F20</f>
        <v>26595</v>
      </c>
    </row>
    <row r="57" spans="1:6" ht="12.75">
      <c r="A57" s="34" t="s">
        <v>842</v>
      </c>
      <c r="B57" s="39"/>
      <c r="C57" s="429"/>
      <c r="D57" s="577"/>
      <c r="E57" s="429"/>
      <c r="F57" s="442"/>
    </row>
    <row r="58" spans="1:6" ht="12.75">
      <c r="A58" s="36" t="s">
        <v>830</v>
      </c>
      <c r="B58" s="40"/>
      <c r="C58" s="429"/>
      <c r="D58" s="577"/>
      <c r="E58" s="429"/>
      <c r="F58" s="442"/>
    </row>
    <row r="59" spans="1:6" ht="12.75">
      <c r="A59" s="36">
        <v>1</v>
      </c>
      <c r="B59" s="40"/>
      <c r="C59" s="441"/>
      <c r="D59" s="575"/>
      <c r="E59" s="441"/>
      <c r="F59" s="443">
        <f>C59-E59</f>
        <v>0</v>
      </c>
    </row>
    <row r="60" spans="1:6" ht="12.75">
      <c r="A60" s="36" t="s">
        <v>831</v>
      </c>
      <c r="B60" s="40"/>
      <c r="C60" s="441"/>
      <c r="D60" s="575"/>
      <c r="E60" s="441"/>
      <c r="F60" s="443">
        <f>C60-E60</f>
        <v>0</v>
      </c>
    </row>
    <row r="61" spans="1:6" ht="13.5">
      <c r="A61" s="38" t="s">
        <v>565</v>
      </c>
      <c r="B61" s="39" t="s">
        <v>843</v>
      </c>
      <c r="C61" s="429">
        <f>SUM(C59:C60)</f>
        <v>0</v>
      </c>
      <c r="D61" s="577"/>
      <c r="E61" s="429">
        <f>SUM(E59:E60)</f>
        <v>0</v>
      </c>
      <c r="F61" s="442">
        <f>SUM(F59:F60)</f>
        <v>0</v>
      </c>
    </row>
    <row r="62" spans="1:6" ht="12.75">
      <c r="A62" s="36" t="s">
        <v>833</v>
      </c>
      <c r="B62" s="40"/>
      <c r="C62" s="429"/>
      <c r="D62" s="577"/>
      <c r="E62" s="429"/>
      <c r="F62" s="442"/>
    </row>
    <row r="63" spans="1:6" ht="12.75">
      <c r="A63" s="36" t="s">
        <v>544</v>
      </c>
      <c r="B63" s="40"/>
      <c r="C63" s="441"/>
      <c r="D63" s="575"/>
      <c r="E63" s="441"/>
      <c r="F63" s="443">
        <f>C63-E63</f>
        <v>0</v>
      </c>
    </row>
    <row r="64" spans="1:6" ht="12" customHeight="1">
      <c r="A64" s="36" t="s">
        <v>547</v>
      </c>
      <c r="B64" s="40"/>
      <c r="C64" s="441"/>
      <c r="D64" s="575"/>
      <c r="E64" s="441"/>
      <c r="F64" s="443">
        <f>C64-E64</f>
        <v>0</v>
      </c>
    </row>
    <row r="65" spans="1:6" ht="13.5">
      <c r="A65" s="38" t="s">
        <v>582</v>
      </c>
      <c r="B65" s="39" t="s">
        <v>844</v>
      </c>
      <c r="C65" s="429">
        <f>SUM(C63:C64)</f>
        <v>0</v>
      </c>
      <c r="D65" s="577"/>
      <c r="E65" s="429">
        <f>SUM(E63:E64)</f>
        <v>0</v>
      </c>
      <c r="F65" s="442">
        <f>SUM(F63:F64)</f>
        <v>0</v>
      </c>
    </row>
    <row r="66" spans="1:6" ht="12.75">
      <c r="A66" s="36" t="s">
        <v>835</v>
      </c>
      <c r="B66" s="40"/>
      <c r="C66" s="429"/>
      <c r="D66" s="577"/>
      <c r="E66" s="429"/>
      <c r="F66" s="442"/>
    </row>
    <row r="67" spans="1:6" ht="12.75">
      <c r="A67" s="36" t="s">
        <v>544</v>
      </c>
      <c r="B67" s="40"/>
      <c r="C67" s="441"/>
      <c r="D67" s="575"/>
      <c r="E67" s="441"/>
      <c r="F67" s="443">
        <f>C67-E67</f>
        <v>0</v>
      </c>
    </row>
    <row r="68" spans="1:6" ht="12.75">
      <c r="A68" s="36" t="s">
        <v>547</v>
      </c>
      <c r="B68" s="40"/>
      <c r="C68" s="441"/>
      <c r="D68" s="575"/>
      <c r="E68" s="441"/>
      <c r="F68" s="443">
        <f>C68-E68</f>
        <v>0</v>
      </c>
    </row>
    <row r="69" spans="1:6" ht="12" customHeight="1">
      <c r="A69" s="38" t="s">
        <v>601</v>
      </c>
      <c r="B69" s="39" t="s">
        <v>845</v>
      </c>
      <c r="C69" s="429">
        <f>SUM(C67:C68)</f>
        <v>0</v>
      </c>
      <c r="D69" s="577"/>
      <c r="E69" s="429">
        <f>SUM(E67:E68)</f>
        <v>0</v>
      </c>
      <c r="F69" s="442">
        <f>SUM(F67:F68)</f>
        <v>0</v>
      </c>
    </row>
    <row r="70" spans="1:6" ht="12.75">
      <c r="A70" s="36" t="s">
        <v>837</v>
      </c>
      <c r="B70" s="40"/>
      <c r="C70" s="429"/>
      <c r="D70" s="577"/>
      <c r="E70" s="429"/>
      <c r="F70" s="442"/>
    </row>
    <row r="71" spans="1:16" ht="11.25" customHeight="1">
      <c r="A71" s="36">
        <v>1</v>
      </c>
      <c r="B71" s="37"/>
      <c r="C71" s="441"/>
      <c r="D71" s="575"/>
      <c r="E71" s="441"/>
      <c r="F71" s="443">
        <f>C71-E71</f>
        <v>0</v>
      </c>
      <c r="G71" s="516"/>
      <c r="H71" s="516"/>
      <c r="I71" s="516"/>
      <c r="J71" s="516"/>
      <c r="K71" s="516"/>
      <c r="L71" s="516"/>
      <c r="M71" s="516"/>
      <c r="N71" s="516"/>
      <c r="O71" s="516"/>
      <c r="P71" s="516"/>
    </row>
    <row r="72" spans="1:6" ht="15" customHeight="1">
      <c r="A72" s="36" t="s">
        <v>547</v>
      </c>
      <c r="B72" s="40"/>
      <c r="C72" s="441"/>
      <c r="D72" s="575"/>
      <c r="E72" s="441"/>
      <c r="F72" s="443">
        <f>C72-E72</f>
        <v>0</v>
      </c>
    </row>
    <row r="73" spans="1:6" ht="13.5">
      <c r="A73" s="38" t="s">
        <v>838</v>
      </c>
      <c r="B73" s="39" t="s">
        <v>846</v>
      </c>
      <c r="C73" s="429">
        <f>SUM(C71:C72)</f>
        <v>0</v>
      </c>
      <c r="D73" s="577"/>
      <c r="E73" s="429">
        <f>SUM(E71:E72)</f>
        <v>0</v>
      </c>
      <c r="F73" s="442">
        <f>SUM(F71:F72)</f>
        <v>0</v>
      </c>
    </row>
    <row r="74" spans="1:6" ht="13.5">
      <c r="A74" s="41" t="s">
        <v>847</v>
      </c>
      <c r="B74" s="39" t="s">
        <v>848</v>
      </c>
      <c r="C74" s="429">
        <f>C73+C69+C65+C61</f>
        <v>0</v>
      </c>
      <c r="D74" s="577"/>
      <c r="E74" s="429">
        <f>E73+E69+E65+E61</f>
        <v>0</v>
      </c>
      <c r="F74" s="442">
        <f>F73+F69+F65+F61</f>
        <v>0</v>
      </c>
    </row>
    <row r="75" spans="1:6" ht="19.5" customHeight="1">
      <c r="A75" s="42"/>
      <c r="B75" s="43"/>
      <c r="C75" s="44"/>
      <c r="D75" s="44"/>
      <c r="E75" s="44"/>
      <c r="F75" s="44"/>
    </row>
    <row r="76" spans="1:6" ht="12.75">
      <c r="A76" s="452" t="s">
        <v>908</v>
      </c>
      <c r="B76" s="453"/>
      <c r="C76" s="634" t="s">
        <v>849</v>
      </c>
      <c r="D76" s="634"/>
      <c r="E76" s="634"/>
      <c r="F76" s="634"/>
    </row>
    <row r="77" spans="1:6" ht="12.75">
      <c r="A77" s="517"/>
      <c r="B77" s="518"/>
      <c r="C77" s="517" t="s">
        <v>866</v>
      </c>
      <c r="D77" s="517"/>
      <c r="E77" s="517"/>
      <c r="F77" s="517"/>
    </row>
    <row r="78" spans="1:6" ht="12.75">
      <c r="A78" s="517"/>
      <c r="B78" s="518"/>
      <c r="C78" s="634" t="s">
        <v>857</v>
      </c>
      <c r="D78" s="634"/>
      <c r="E78" s="634"/>
      <c r="F78" s="634"/>
    </row>
    <row r="79" spans="3:5" ht="12.75">
      <c r="C79" s="517" t="s">
        <v>867</v>
      </c>
      <c r="E79" s="517"/>
    </row>
  </sheetData>
  <sheetProtection/>
  <mergeCells count="4">
    <mergeCell ref="B5:D5"/>
    <mergeCell ref="B6:C6"/>
    <mergeCell ref="C78:F78"/>
    <mergeCell ref="C76:F7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1:F72 C59:F60 C63:F64 C67:F68 C48:F54 C29:F44 C12:F19 C45:D47 C25:F26 C22:F22 F45:F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fitToHeight="1" fitToWidth="1" horizontalDpi="300" verticalDpi="300" orientation="portrait" paperSize="9" scale="72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d.krumova</cp:lastModifiedBy>
  <cp:lastPrinted>2010-04-28T06:00:46Z</cp:lastPrinted>
  <dcterms:created xsi:type="dcterms:W3CDTF">2000-06-29T12:02:40Z</dcterms:created>
  <dcterms:modified xsi:type="dcterms:W3CDTF">2010-08-27T07:56:45Z</dcterms:modified>
  <cp:category/>
  <cp:version/>
  <cp:contentType/>
  <cp:contentStatus/>
</cp:coreProperties>
</file>