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<sst xmlns="http://schemas.openxmlformats.org/spreadsheetml/2006/main" count="1071" uniqueCount="907">
  <si>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</si>
  <si>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</si>
  <si>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</si>
  <si>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</si>
  <si>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</si>
  <si>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</si>
  <si>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</si>
  <si>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</si>
  <si>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</si>
  <si>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</si>
  <si>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</si>
  <si>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</si>
  <si>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</si>
  <si>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</si>
  <si>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</si>
  <si>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</si>
  <si>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</si>
  <si>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</si>
  <si>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</si>
  <si>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</si>
  <si>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</si>
  <si>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</si>
  <si>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</si>
  <si>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</si>
  <si>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</si>
  <si>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</si>
  <si>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</si>
  <si>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</si>
  <si>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</si>
  <si>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</si>
  <si>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</si>
  <si>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</si>
  <si>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</si>
  <si>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</si>
  <si>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</si>
  <si>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</si>
  <si>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</si>
  <si>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</si>
  <si>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</si>
  <si>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</si>
  <si>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</si>
  <si>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</si>
  <si>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</si>
  <si>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</si>
  <si>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</si>
  <si>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</si>
  <si>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</si>
  <si>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</si>
  <si>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</si>
  <si>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</si>
  <si>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</si>
  <si>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</si>
  <si>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</si>
  <si>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</si>
  <si>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</si>
  <si>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</si>
  <si>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</si>
  <si>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</si>
  <si>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</si>
  <si>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</si>
  <si>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</si>
  <si>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</si>
  <si>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</si>
  <si>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</si>
  <si>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</si>
  <si>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</si>
  <si>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</si>
  <si>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</si>
  <si>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</si>
  <si>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</si>
  <si>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</si>
  <si>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</si>
  <si>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</si>
  <si>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</si>
  <si>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</si>
  <si>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</si>
  <si>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</si>
  <si>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</si>
  <si>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</si>
  <si>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</si>
  <si>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</si>
  <si>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</si>
  <si>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</si>
  <si>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</si>
  <si>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</si>
  <si>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</si>
  <si>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</si>
  <si>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</si>
  <si>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</si>
  <si>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</si>
  <si>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</si>
  <si>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</si>
  <si>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</si>
  <si>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</si>
  <si>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</si>
  <si>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</si>
  <si>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</si>
  <si>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</si>
  <si>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</si>
  <si>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</si>
  <si>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</si>
  <si>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</si>
  <si>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</si>
  <si>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</si>
  <si>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</si>
  <si>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</si>
  <si>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</si>
  <si>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</si>
  <si>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</si>
  <si>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</si>
  <si>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</si>
  <si>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</si>
  <si>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</si>
  <si>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</si>
  <si>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</si>
  <si>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</si>
  <si>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</si>
  <si>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</si>
  <si>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</si>
  <si>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</si>
  <si>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</si>
  <si>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</si>
  <si>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</si>
  <si>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</si>
  <si>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</si>
  <si>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</si>
  <si>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</si>
  <si>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</si>
  <si>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</si>
  <si>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</si>
  <si>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</si>
  <si>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</si>
  <si>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</si>
  <si>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</si>
  <si>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</si>
  <si>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</si>
  <si>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</si>
  <si>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</si>
  <si>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</si>
  <si>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</si>
  <si>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</si>
  <si>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</si>
  <si>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</si>
  <si>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</si>
  <si>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</si>
  <si>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</si>
  <si>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</si>
  <si>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</si>
  <si>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</si>
  <si>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</si>
  <si>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</si>
  <si>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</si>
  <si>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</si>
  <si>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</si>
  <si>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</si>
  <si>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</si>
  <si>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</si>
  <si>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</si>
  <si>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</si>
  <si>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</si>
  <si>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</si>
  <si>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</si>
  <si>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</si>
  <si>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</si>
  <si>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</si>
  <si>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</si>
  <si>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</si>
  <si>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</si>
  <si>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</si>
  <si>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</si>
  <si>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</si>
  <si>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</si>
  <si>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</si>
  <si>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</si>
  <si>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</si>
  <si>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</si>
  <si>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</si>
  <si>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</si>
  <si>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</si>
  <si>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</si>
  <si>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</si>
  <si>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</si>
  <si>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</si>
  <si>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</si>
  <si>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</si>
  <si>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</si>
  <si>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</si>
  <si>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</si>
  <si>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</si>
  <si>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</si>
  <si>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</si>
  <si>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</si>
  <si>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</si>
  <si>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</si>
  <si>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</si>
  <si>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</si>
  <si>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</si>
  <si>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</si>
  <si>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</si>
  <si>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</si>
  <si>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</si>
  <si>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</si>
  <si>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</si>
  <si>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</si>
  <si>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</si>
  <si>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</si>
  <si>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</si>
  <si>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</si>
  <si>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</si>
  <si>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</si>
  <si>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</si>
  <si>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</si>
  <si>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</si>
  <si>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</si>
  <si>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</si>
  <si>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</si>
  <si>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</si>
  <si>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</si>
  <si>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</si>
  <si>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</si>
  <si>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</si>
  <si>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</si>
  <si>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</si>
  <si>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</si>
  <si>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</si>
  <si>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</si>
  <si>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</si>
  <si>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</si>
  <si>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</si>
  <si>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</si>
  <si>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</si>
  <si>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</si>
  <si>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</si>
  <si>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</si>
  <si>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</si>
  <si>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</si>
  <si>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</si>
  <si>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</si>
  <si>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</si>
  <si>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</si>
  <si>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</si>
  <si>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</si>
  <si>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</si>
  <si>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</si>
  <si>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</si>
  <si>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</si>
  <si>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</si>
  <si>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</si>
  <si>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</si>
  <si>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</si>
  <si>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</si>
  <si>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</si>
  <si>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</si>
  <si>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</si>
  <si>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</si>
  <si>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</si>
  <si>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</si>
  <si>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</si>
  <si>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</si>
  <si>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</si>
  <si>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</si>
  <si>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</si>
  <si>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</si>
  <si>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</si>
  <si>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</si>
  <si>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</si>
  <si>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</si>
  <si>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</si>
  <si>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</si>
  <si>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</si>
  <si>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</si>
  <si>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</si>
  <si>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</si>
  <si>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</si>
  <si>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</si>
  <si>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</si>
  <si>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</si>
  <si>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</si>
  <si>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</si>
  <si>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</si>
  <si>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</si>
  <si>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</si>
  <si>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</si>
  <si>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</si>
  <si>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</si>
  <si>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</si>
  <si>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</si>
  <si>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</si>
  <si>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</si>
  <si>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</si>
  <si>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</si>
  <si>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</si>
  <si>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</si>
  <si>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</si>
  <si>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</si>
  <si>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</si>
  <si>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</si>
  <si>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</si>
  <si>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</si>
  <si>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</si>
  <si>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</si>
  <si>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</si>
  <si>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</si>
  <si>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</si>
  <si>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</si>
  <si>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</si>
  <si>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</si>
  <si>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</si>
  <si>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</si>
  <si>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</si>
  <si>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</si>
  <si>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</si>
  <si>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</si>
  <si>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</si>
  <si>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</si>
  <si>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</si>
  <si>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</si>
  <si>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</si>
  <si>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</si>
  <si>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</si>
  <si>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</si>
  <si>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</si>
  <si>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</si>
  <si>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</si>
  <si>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</si>
  <si>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</si>
  <si>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</si>
  <si>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</si>
  <si>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</si>
  <si>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</si>
  <si>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</si>
  <si>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</si>
  <si>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</si>
  <si>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</si>
  <si>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</si>
  <si>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</si>
  <si>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</si>
  <si>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</si>
  <si>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</si>
  <si>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</si>
  <si>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</si>
  <si>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</si>
  <si>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</si>
  <si>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</si>
  <si>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</si>
  <si>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</si>
  <si>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</si>
  <si>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</si>
  <si>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</si>
  <si>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</si>
  <si>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</si>
  <si>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</si>
  <si>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</si>
  <si>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</si>
  <si>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</si>
  <si>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</si>
  <si>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</si>
  <si>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</si>
  <si>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</si>
  <si>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</si>
  <si>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</si>
  <si>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</si>
  <si>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</si>
  <si>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</si>
  <si>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</si>
  <si>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</si>
  <si>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</si>
  <si>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</si>
  <si>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</si>
  <si>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</si>
  <si>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</si>
  <si>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</si>
  <si>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</si>
  <si>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</si>
  <si>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</si>
  <si>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</si>
  <si>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</si>
  <si>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</si>
  <si>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</si>
  <si>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</si>
  <si>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</si>
  <si>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</si>
  <si>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</si>
  <si>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</si>
  <si>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</si>
  <si>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</si>
  <si>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</si>
  <si>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</si>
  <si>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</si>
  <si>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</si>
  <si>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</si>
  <si>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</si>
  <si>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</si>
  <si>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</si>
  <si>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</si>
  <si>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</si>
  <si>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</si>
  <si>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</si>
  <si>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</si>
  <si>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</si>
  <si>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</si>
  <si>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</si>
  <si>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</si>
  <si>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</si>
  <si>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</si>
  <si>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</si>
  <si>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</si>
  <si>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</si>
  <si>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</si>
  <si>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</si>
  <si>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</si>
  <si>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</si>
  <si>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</si>
  <si>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</si>
  <si>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</si>
  <si>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</si>
  <si>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</si>
  <si>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</si>
  <si>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</si>
  <si>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</si>
  <si>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</si>
  <si>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</si>
  <si>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</si>
  <si>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</si>
  <si>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</si>
  <si>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</si>
  <si>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</si>
  <si>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</si>
  <si>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</si>
  <si>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</si>
  <si>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</si>
  <si>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</si>
  <si>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</si>
  <si>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</si>
  <si>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</si>
  <si>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</si>
  <si>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</si>
  <si>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</si>
  <si>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</si>
  <si>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</si>
  <si>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</si>
  <si>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</si>
  <si>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</si>
  <si>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</si>
  <si>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</si>
  <si>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</si>
  <si>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</si>
  <si>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</si>
  <si>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</si>
  <si>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</si>
  <si>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</si>
  <si>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</si>
  <si>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</si>
  <si>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</si>
  <si>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</si>
  <si>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</si>
  <si>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</si>
  <si>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</si>
  <si>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</si>
  <si>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</si>
  <si>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</si>
  <si>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</si>
  <si>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</si>
  <si>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</si>
  <si>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</si>
  <si>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</si>
  <si>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</si>
  <si>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</si>
  <si>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</si>
  <si>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</si>
  <si>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</si>
  <si>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</si>
  <si>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</si>
  <si>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</si>
  <si>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</si>
  <si>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</si>
  <si>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</si>
  <si>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</si>
  <si>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</si>
  <si>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</si>
  <si>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</si>
  <si>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</si>
  <si>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</si>
  <si>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</si>
  <si>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</si>
  <si>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</si>
  <si>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</si>
  <si>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</si>
  <si>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</si>
  <si>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</si>
  <si>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</si>
  <si>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</si>
  <si>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</si>
  <si>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</si>
  <si>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</si>
  <si>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</si>
  <si>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</si>
  <si>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</si>
  <si>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</si>
  <si>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</si>
  <si>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</si>
  <si>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</si>
  <si>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</si>
  <si>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</si>
  <si>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</si>
  <si>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</si>
  <si>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</si>
  <si>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</si>
  <si>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</si>
  <si>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</si>
  <si>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</si>
  <si>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</si>
  <si>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</si>
  <si>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</si>
  <si>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</si>
  <si>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</si>
  <si>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</si>
  <si>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</si>
  <si>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</si>
  <si>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</si>
  <si>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</si>
  <si>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</si>
  <si>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</si>
  <si>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</si>
  <si>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</si>
  <si>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</si>
  <si>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</si>
  <si>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</si>
  <si>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</si>
  <si>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</si>
  <si>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</si>
  <si>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</si>
  <si>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</si>
  <si>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</si>
  <si>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</si>
  <si>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</si>
  <si>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</si>
  <si>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</si>
  <si>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</si>
  <si>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</si>
  <si>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</si>
  <si>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</si>
  <si>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</si>
  <si>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</si>
  <si>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</si>
  <si>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</si>
  <si>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</si>
  <si>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</si>
  <si>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</si>
  <si>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</si>
  <si>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</si>
  <si>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</si>
  <si>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</si>
  <si>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</si>
  <si>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</si>
  <si>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</si>
  <si>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</si>
  <si>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</si>
  <si>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</si>
  <si>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</si>
  <si>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</si>
  <si>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</si>
  <si>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</si>
  <si>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</si>
  <si>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</si>
  <si>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</si>
  <si>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</si>
  <si>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</si>
  <si>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</si>
  <si>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</si>
  <si>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</si>
  <si>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</si>
  <si>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</si>
  <si>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</si>
  <si>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</si>
  <si>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</si>
  <si>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</si>
  <si>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</si>
  <si>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</si>
  <si>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</si>
  <si>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</si>
  <si>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</si>
  <si>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</si>
  <si>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</si>
  <si>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</si>
  <si>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</si>
  <si>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</si>
  <si>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</si>
  <si>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</si>
  <si>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</si>
  <si>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</si>
  <si>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</si>
  <si>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</si>
  <si>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</si>
  <si>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</si>
  <si>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</si>
  <si>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</si>
  <si>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</si>
  <si>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</si>
  <si>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</si>
  <si>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</si>
  <si>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</si>
  <si>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</si>
  <si>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</si>
  <si>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</si>
  <si>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</si>
  <si>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</si>
  <si>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</si>
  <si>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</si>
  <si>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</si>
  <si>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</si>
  <si>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</si>
  <si>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</si>
  <si>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</si>
  <si>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</si>
  <si>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</si>
  <si>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</si>
  <si>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</si>
  <si>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</si>
  <si>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</si>
  <si>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</si>
  <si>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</si>
  <si>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</si>
  <si>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</si>
  <si>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</si>
  <si>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</si>
  <si>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</si>
  <si>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</si>
  <si>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</si>
  <si>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</si>
  <si>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</si>
  <si>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</si>
  <si>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</si>
  <si>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</si>
  <si>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</si>
  <si>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</si>
  <si>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</si>
  <si>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</si>
  <si>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</si>
  <si>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</si>
  <si>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</si>
  <si>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</si>
  <si>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</si>
  <si>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</si>
  <si>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</si>
  <si>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</si>
  <si>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</si>
  <si>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</si>
  <si>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</si>
  <si>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</si>
  <si>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</si>
  <si>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</si>
  <si>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</si>
  <si>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</si>
  <si>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</si>
  <si>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</si>
  <si>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</si>
  <si>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</si>
  <si>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</si>
  <si>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</si>
  <si>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</si>
  <si>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</si>
  <si>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</si>
  <si>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</si>
  <si>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</si>
  <si>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</si>
  <si>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</si>
  <si>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</si>
  <si>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</si>
  <si>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</si>
  <si>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</si>
  <si>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</si>
  <si>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</si>
  <si>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</si>
  <si>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</si>
  <si>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</si>
  <si>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</si>
  <si>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</si>
  <si>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</si>
  <si>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</si>
  <si>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</si>
  <si>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</si>
  <si>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</si>
  <si>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</si>
  <si>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</si>
  <si>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</si>
  <si>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</si>
  <si>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</si>
  <si>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</si>
  <si>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</si>
  <si>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</si>
  <si>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</si>
  <si>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</si>
  <si>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</si>
  <si>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</si>
  <si>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</si>
  <si>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</si>
  <si>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</si>
  <si>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</si>
  <si>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</si>
  <si>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</si>
  <si>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</si>
  <si>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</si>
  <si>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</si>
  <si>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</si>
  <si>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</si>
  <si>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</si>
  <si>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</si>
  <si>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</si>
  <si>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</si>
  <si>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</si>
  <si>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</si>
  <si>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</si>
  <si>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</si>
  <si>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</si>
  <si>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</si>
  <si>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</si>
  <si>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</si>
  <si>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</si>
  <si>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</si>
  <si>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</si>
  <si>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</si>
  <si>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</si>
  <si>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</si>
  <si>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</si>
  <si>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</si>
  <si>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</si>
  <si>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</si>
  <si>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</si>
  <si>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</si>
  <si>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</si>
  <si>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</si>
  <si>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</si>
  <si>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</si>
  <si>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</si>
  <si>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</si>
  <si>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</si>
  <si>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</si>
  <si>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</si>
  <si>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</si>
  <si>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</si>
  <si>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</si>
  <si>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</si>
  <si>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</si>
  <si>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</si>
  <si>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</si>
  <si>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</si>
  <si>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</si>
  <si>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</si>
  <si>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</si>
  <si>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</si>
  <si>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</si>
  <si>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</si>
  <si>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</si>
  <si>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</si>
  <si>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</si>
  <si>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</si>
  <si>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</si>
  <si>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</si>
  <si>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</si>
  <si>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</si>
  <si>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</si>
  <si>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</si>
  <si>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</si>
  <si>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</si>
  <si>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</si>
  <si>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</si>
  <si>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</si>
  <si>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</si>
  <si>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</si>
  <si>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</si>
  <si>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</si>
  <si>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</si>
  <si>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</si>
  <si>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</si>
  <si>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</si>
  <si>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</si>
  <si>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</si>
  <si>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</si>
  <si>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</si>
  <si>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</si>
  <si>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</si>
  <si>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</si>
  <si>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</si>
  <si>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</si>
  <si>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</si>
  <si>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</si>
  <si>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</si>
  <si>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</si>
  <si>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</si>
  <si>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</si>
  <si>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</si>
  <si>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</si>
  <si>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</si>
  <si>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</si>
  <si>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</si>
  <si>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</si>
  <si>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</si>
  <si>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</si>
  <si>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</si>
  <si>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</si>
  <si>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</si>
  <si>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</si>
  <si>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</si>
  <si>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</si>
  <si>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</si>
  <si>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</si>
  <si>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</si>
  <si>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</si>
  <si>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</si>
  <si>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</si>
  <si>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</si>
  <si>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</si>
  <si>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</si>
  <si>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</si>
  <si>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</si>
  <si>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</si>
  <si>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</si>
  <si>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</si>
  <si>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</si>
  <si>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</si>
  <si>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</si>
  <si>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</si>
  <si>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</si>
  <si>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</si>
  <si>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</si>
  <si>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</si>
  <si>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</si>
  <si>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</si>
  <si>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</si>
  <si>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</si>
  <si>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</si>
  <si>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</si>
  <si>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</si>
  <si>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</si>
  <si>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</si>
  <si>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</si>
  <si>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</si>
  <si>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</si>
  <si>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</si>
  <si>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</si>
  <si>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</si>
  <si>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</si>
  <si>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</si>
  <si>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</si>
  <si>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</si>
  <si>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</si>
  <si>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</si>
  <si>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</si>
  <si>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</si>
  <si>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</si>
  <si>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</si>
  <si>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</si>
  <si>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</si>
  <si>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</si>
  <si>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</si>
  <si>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</si>
  <si>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</si>
  <si>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</si>
  <si>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</si>
  <si>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</si>
  <si>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</si>
  <si>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</si>
  <si>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</si>
  <si>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</si>
  <si>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</si>
  <si>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</si>
  <si>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</si>
  <si>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</si>
  <si>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</si>
  <si>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</si>
  <si>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</si>
  <si>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</si>
  <si>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</si>
  <si>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</si>
  <si>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</si>
  <si>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</si>
  <si>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</si>
  <si>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</si>
  <si>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</si>
  <si>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</si>
  <si>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</si>
  <si>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</si>
  <si>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</si>
  <si>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</si>
  <si>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</si>
  <si>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</si>
  <si>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</si>
  <si>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</si>
  <si>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</si>
  <si>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</si>
  <si>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</si>
  <si>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>Даниел Ризов</t>
  </si>
  <si>
    <r>
      <t xml:space="preserve">Отчетен период:І-во  тримесечие 2013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</si>
  <si>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 IІ-ро тримесечие  2013 год.</t>
  </si>
  <si>
    <t xml:space="preserve">                  Христо Илиев</t>
  </si>
  <si>
    <t xml:space="preserve">                ІI-ро тримесечие  2013 год.</t>
  </si>
  <si>
    <t>19 юли 2013 г.</t>
  </si>
  <si>
    <t>Христо Илиев</t>
  </si>
  <si>
    <t>Вид на отчета:    неконсолидиран  ІI-ро  тримесечие  2013 г.</t>
  </si>
  <si>
    <t xml:space="preserve">Дата  на съставяне: 19 юли 2013 г.                                                                                                                              </t>
  </si>
  <si>
    <t>Отчетен период:  II-ро тримесечие 2013 г.</t>
  </si>
  <si>
    <t>Дата на съставяне: 19 юли 2013 г.</t>
  </si>
  <si>
    <t xml:space="preserve">                                    ІI-ро тримесечие 2013 год.</t>
  </si>
  <si>
    <t xml:space="preserve">                            Ръководител: Христо Илиев</t>
  </si>
  <si>
    <t xml:space="preserve"> IІ-во  тримесечие 2013 г.</t>
  </si>
  <si>
    <t xml:space="preserve">                              19 юли 2013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</si>
</sst>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1" applyNumberFormat="0" applyAlignment="0" applyProtection="0"/>
    <xf numFmtId="0" fontId="3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43" fontId="4" fillId="17" borderId="10" xfId="42" applyFont="1" applyFill="1" applyBorder="1" applyAlignment="1" applyProtection="1">
      <alignment horizontal="right" vertical="center" wrapText="1"/>
      <protection locked="0"/>
    </xf>
    <xf numFmtId="43" fontId="3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 horizontal="center"/>
    </xf>
    <xf numFmtId="43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B72">
      <selection activeCell="E108" sqref="E108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896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2221</v>
      </c>
      <c r="H27" s="206">
        <f>SUM(H28:H30)</f>
        <v>1815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2607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-386</v>
      </c>
      <c r="H29" s="389">
        <v>-386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100</v>
      </c>
      <c r="H31" s="204">
        <v>406</v>
      </c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2321</v>
      </c>
      <c r="H33" s="206">
        <f>H27+H31+H32</f>
        <v>2221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4788</v>
      </c>
      <c r="D34" s="207">
        <f>SUM(D35:D38)</f>
        <v>4788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10211</v>
      </c>
      <c r="H36" s="206">
        <f>H25+H17+H33</f>
        <v>10111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421</v>
      </c>
      <c r="D38" s="203">
        <v>421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4788</v>
      </c>
      <c r="D45" s="207">
        <f>D34+D39+D44</f>
        <v>4788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3323</v>
      </c>
      <c r="D47" s="203">
        <v>3323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4119</v>
      </c>
      <c r="D48" s="203">
        <v>4119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7442</v>
      </c>
      <c r="D51" s="207">
        <f>SUM(D47:D50)</f>
        <v>7442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12230</v>
      </c>
      <c r="D55" s="207">
        <f>D19+D20+D21+D27+D32+D45+D51+D53+D54</f>
        <v>12230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243</v>
      </c>
      <c r="H59" s="204">
        <v>95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2207</v>
      </c>
      <c r="H61" s="206">
        <f>SUM(H62:H68)</f>
        <v>2200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1990</v>
      </c>
      <c r="H62" s="204">
        <v>2022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131</v>
      </c>
      <c r="H64" s="204">
        <v>126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78</v>
      </c>
      <c r="H66" s="204">
        <v>45</v>
      </c>
    </row>
    <row r="67" spans="1:8" ht="15">
      <c r="A67" s="289" t="s">
        <v>206</v>
      </c>
      <c r="B67" s="295" t="s">
        <v>207</v>
      </c>
      <c r="C67" s="203">
        <v>7297</v>
      </c>
      <c r="D67" s="203">
        <v>7065</v>
      </c>
      <c r="E67" s="291" t="s">
        <v>208</v>
      </c>
      <c r="F67" s="296" t="s">
        <v>209</v>
      </c>
      <c r="G67" s="204">
        <v>5</v>
      </c>
      <c r="H67" s="204">
        <v>5</v>
      </c>
    </row>
    <row r="68" spans="1:8" ht="15">
      <c r="A68" s="289" t="s">
        <v>210</v>
      </c>
      <c r="B68" s="295" t="s">
        <v>211</v>
      </c>
      <c r="C68" s="203">
        <v>644</v>
      </c>
      <c r="D68" s="203">
        <v>633</v>
      </c>
      <c r="E68" s="291" t="s">
        <v>212</v>
      </c>
      <c r="F68" s="296" t="s">
        <v>213</v>
      </c>
      <c r="G68" s="204">
        <v>3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7755</v>
      </c>
      <c r="H69" s="204">
        <v>7767</v>
      </c>
    </row>
    <row r="70" spans="1:8" ht="15">
      <c r="A70" s="289" t="s">
        <v>217</v>
      </c>
      <c r="B70" s="295" t="s">
        <v>218</v>
      </c>
      <c r="C70" s="203">
        <v>194</v>
      </c>
      <c r="D70" s="203">
        <v>194</v>
      </c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10205</v>
      </c>
      <c r="H71" s="213">
        <f>H59+H60+H61+H69+H70</f>
        <v>10062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20</v>
      </c>
      <c r="D74" s="203">
        <v>18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8184</v>
      </c>
      <c r="D75" s="207">
        <f>SUM(D67:D74)</f>
        <v>7939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10205</v>
      </c>
      <c r="H79" s="214">
        <f>H71+H74+H75+H76</f>
        <v>10062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1</v>
      </c>
      <c r="D88" s="203">
        <v>3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2</v>
      </c>
      <c r="D91" s="207">
        <f>SUM(D87:D90)</f>
        <v>4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8186</v>
      </c>
      <c r="D93" s="207">
        <f>D64+D75+D84+D91+D92</f>
        <v>7943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20416</v>
      </c>
      <c r="D94" s="216">
        <f>D93+D55</f>
        <v>20173</v>
      </c>
      <c r="E94" s="556" t="s">
        <v>269</v>
      </c>
      <c r="F94" s="343" t="s">
        <v>270</v>
      </c>
      <c r="G94" s="217">
        <f>G36+G39+G55+G79</f>
        <v>20416</v>
      </c>
      <c r="H94" s="217">
        <f>H36+H39+H55+H79</f>
        <v>20173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9" t="s">
        <v>380</v>
      </c>
      <c r="D98" s="609"/>
      <c r="E98" s="609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897</v>
      </c>
      <c r="B100" s="225"/>
      <c r="C100" s="609"/>
      <c r="D100" s="610"/>
      <c r="E100" s="610"/>
    </row>
    <row r="102" spans="4:6" ht="15">
      <c r="D102" s="609" t="s">
        <v>848</v>
      </c>
      <c r="E102" s="610"/>
      <c r="F102" s="610"/>
    </row>
    <row r="103" spans="1:6" ht="12.75">
      <c r="A103" s="221">
        <v>7</v>
      </c>
      <c r="E103" s="221" t="s">
        <v>898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19">
      <selection activeCell="E108" sqref="E10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3" t="s">
        <v>2</v>
      </c>
      <c r="G2" s="613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894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5</v>
      </c>
      <c r="D9" s="77">
        <v>4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69</v>
      </c>
      <c r="D10" s="77">
        <v>52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19</v>
      </c>
      <c r="H11" s="85"/>
    </row>
    <row r="12" spans="1:8" ht="12">
      <c r="A12" s="361" t="s">
        <v>292</v>
      </c>
      <c r="B12" s="362" t="s">
        <v>293</v>
      </c>
      <c r="C12" s="77">
        <v>120</v>
      </c>
      <c r="D12" s="77">
        <v>115</v>
      </c>
      <c r="E12" s="364" t="s">
        <v>77</v>
      </c>
      <c r="F12" s="363" t="s">
        <v>294</v>
      </c>
      <c r="G12" s="85">
        <v>2</v>
      </c>
      <c r="H12" s="85">
        <v>1</v>
      </c>
    </row>
    <row r="13" spans="1:18" ht="12">
      <c r="A13" s="361" t="s">
        <v>295</v>
      </c>
      <c r="B13" s="362" t="s">
        <v>296</v>
      </c>
      <c r="C13" s="77">
        <v>20</v>
      </c>
      <c r="D13" s="77">
        <v>22</v>
      </c>
      <c r="E13" s="365" t="s">
        <v>50</v>
      </c>
      <c r="F13" s="366" t="s">
        <v>297</v>
      </c>
      <c r="G13" s="86">
        <f>SUM(G9:G12)</f>
        <v>21</v>
      </c>
      <c r="H13" s="86">
        <f>SUM(H9:H12)</f>
        <v>1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5</v>
      </c>
      <c r="D16" s="78">
        <v>5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219</v>
      </c>
      <c r="D19" s="80">
        <f>SUM(D9:D15)+D16</f>
        <v>198</v>
      </c>
      <c r="E19" s="371" t="s">
        <v>314</v>
      </c>
      <c r="F19" s="367" t="s">
        <v>315</v>
      </c>
      <c r="G19" s="85">
        <v>190</v>
      </c>
      <c r="H19" s="85">
        <v>198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142</v>
      </c>
      <c r="H20" s="85">
        <v>98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/>
      <c r="H21" s="85">
        <v>11</v>
      </c>
    </row>
    <row r="22" spans="1:8" ht="24">
      <c r="A22" s="358" t="s">
        <v>321</v>
      </c>
      <c r="B22" s="373" t="s">
        <v>322</v>
      </c>
      <c r="C22" s="77">
        <v>33</v>
      </c>
      <c r="D22" s="77">
        <v>204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332</v>
      </c>
      <c r="H24" s="86">
        <f>SUM(H19:H23)</f>
        <v>307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1</v>
      </c>
      <c r="D25" s="77">
        <v>1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34</v>
      </c>
      <c r="D26" s="80">
        <f>SUM(D22:D25)</f>
        <v>205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253</v>
      </c>
      <c r="D28" s="81">
        <f>D26+D19</f>
        <v>403</v>
      </c>
      <c r="E28" s="172" t="s">
        <v>336</v>
      </c>
      <c r="F28" s="368" t="s">
        <v>337</v>
      </c>
      <c r="G28" s="86">
        <f>G13+G15+G24</f>
        <v>353</v>
      </c>
      <c r="H28" s="86">
        <f>H13+H15+H24</f>
        <v>308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100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95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253</v>
      </c>
      <c r="D33" s="80">
        <f>D28+D31+D32</f>
        <v>403</v>
      </c>
      <c r="E33" s="172" t="s">
        <v>350</v>
      </c>
      <c r="F33" s="368" t="s">
        <v>351</v>
      </c>
      <c r="G33" s="88">
        <f>G32+G31+G28</f>
        <v>353</v>
      </c>
      <c r="H33" s="88">
        <f>H32+H31+H28</f>
        <v>308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100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95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100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95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100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95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353</v>
      </c>
      <c r="D42" s="84">
        <f>D33+D35+D39</f>
        <v>403</v>
      </c>
      <c r="E42" s="175" t="s">
        <v>377</v>
      </c>
      <c r="F42" s="176" t="s">
        <v>378</v>
      </c>
      <c r="G42" s="88">
        <f>G39+G33</f>
        <v>353</v>
      </c>
      <c r="H42" s="88">
        <f>H39+H33</f>
        <v>403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1"/>
      <c r="E44" s="611"/>
      <c r="F44" s="611"/>
      <c r="G44" s="611"/>
      <c r="H44" s="611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2" t="s">
        <v>897</v>
      </c>
      <c r="E46" s="612"/>
      <c r="F46" s="612"/>
      <c r="G46" s="612"/>
      <c r="H46" s="612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2"/>
      <c r="E48" s="612"/>
      <c r="F48" s="612"/>
      <c r="G48" s="612"/>
      <c r="H48" s="612"/>
    </row>
    <row r="49" spans="1:8" ht="12">
      <c r="A49" s="29"/>
      <c r="B49" s="528"/>
      <c r="C49" s="529" t="s">
        <v>895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selection activeCell="E108" sqref="E108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13</v>
      </c>
      <c r="D10" s="90">
        <v>4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-21</v>
      </c>
      <c r="D11" s="90">
        <v>-22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-130</v>
      </c>
      <c r="D13" s="90">
        <v>-143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-16</v>
      </c>
      <c r="D14" s="90">
        <v>-15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-11</v>
      </c>
      <c r="D17" s="90">
        <v>-29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-1</v>
      </c>
      <c r="D19" s="90">
        <v>-1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-166</v>
      </c>
      <c r="D20" s="91">
        <f>SUM(D10:D19)</f>
        <v>-206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-11</v>
      </c>
      <c r="D27" s="90">
        <v>-11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>
        <v>27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28</v>
      </c>
      <c r="D29" s="90">
        <v>19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17</v>
      </c>
      <c r="D32" s="91">
        <f>SUM(D22:D31)</f>
        <v>35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9</v>
      </c>
      <c r="D36" s="90">
        <v>24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-49</v>
      </c>
      <c r="D37" s="90">
        <v>-89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187</v>
      </c>
      <c r="D41" s="90">
        <v>235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147</v>
      </c>
      <c r="D42" s="91">
        <f>SUM(D34:D41)</f>
        <v>170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-2</v>
      </c>
      <c r="D43" s="91">
        <f>D42+D32+D20</f>
        <v>-1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</v>
      </c>
      <c r="D44" s="182">
        <v>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2</v>
      </c>
      <c r="D45" s="91">
        <f>D44+D43</f>
        <v>2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2</v>
      </c>
      <c r="D46" s="92">
        <v>2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897</v>
      </c>
      <c r="B50" s="542" t="s">
        <v>380</v>
      </c>
      <c r="C50" s="614"/>
      <c r="D50" s="614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4"/>
      <c r="D52" s="614"/>
      <c r="G52" s="184"/>
      <c r="H52" s="184"/>
    </row>
    <row r="53" spans="1:8" ht="12">
      <c r="A53" s="544"/>
      <c r="B53" s="544"/>
      <c r="C53" s="540" t="s">
        <v>898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tabSelected="1" zoomScalePageLayoutView="0" workbookViewId="0" topLeftCell="B14">
      <selection activeCell="E108" sqref="E10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7" t="str">
        <f>'справка №1-БАЛАНС'!E3</f>
        <v>        "ФАВОРИТ ХОЛД" АД</v>
      </c>
      <c r="D3" s="618"/>
      <c r="E3" s="618"/>
      <c r="F3" s="618"/>
      <c r="G3" s="618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7" t="s">
        <v>158</v>
      </c>
      <c r="D4" s="617"/>
      <c r="E4" s="619"/>
      <c r="F4" s="617"/>
      <c r="G4" s="617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7" t="str">
        <f>'справка №1-БАЛАНС'!E5</f>
        <v>                ІI-ро тримесечие  2013 год.</v>
      </c>
      <c r="D5" s="618"/>
      <c r="E5" s="618"/>
      <c r="F5" s="618"/>
      <c r="G5" s="618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2607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10111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2607</v>
      </c>
      <c r="J15" s="97">
        <f t="shared" si="2"/>
        <v>-386</v>
      </c>
      <c r="K15" s="97">
        <f t="shared" si="2"/>
        <v>0</v>
      </c>
      <c r="L15" s="422">
        <f t="shared" si="0"/>
        <v>10111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100</v>
      </c>
      <c r="J16" s="423">
        <f>+'справка №1-БАЛАНС'!G32</f>
        <v>0</v>
      </c>
      <c r="K16" s="96"/>
      <c r="L16" s="422">
        <f t="shared" si="0"/>
        <v>100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2707</v>
      </c>
      <c r="J29" s="95">
        <f t="shared" si="6"/>
        <v>-386</v>
      </c>
      <c r="K29" s="95">
        <f t="shared" si="6"/>
        <v>0</v>
      </c>
      <c r="L29" s="422">
        <f t="shared" si="0"/>
        <v>10211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2707</v>
      </c>
      <c r="J32" s="95">
        <f t="shared" si="7"/>
        <v>-386</v>
      </c>
      <c r="K32" s="95">
        <f t="shared" si="7"/>
        <v>0</v>
      </c>
      <c r="L32" s="422">
        <f t="shared" si="0"/>
        <v>10211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900</v>
      </c>
      <c r="B35" s="37"/>
      <c r="C35" s="24"/>
      <c r="D35" s="616" t="s">
        <v>851</v>
      </c>
      <c r="E35" s="616"/>
      <c r="F35" s="430" t="s">
        <v>868</v>
      </c>
      <c r="G35" s="430"/>
      <c r="H35" s="430"/>
      <c r="I35" s="430"/>
      <c r="J35" s="24" t="s">
        <v>852</v>
      </c>
      <c r="K35" s="24"/>
      <c r="L35" s="430" t="s">
        <v>892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H19">
      <selection activeCell="E108" sqref="E108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25" t="s">
        <v>382</v>
      </c>
      <c r="B2" s="626"/>
      <c r="C2" s="583"/>
      <c r="D2" s="583"/>
      <c r="E2" s="617" t="s">
        <v>872</v>
      </c>
      <c r="F2" s="627"/>
      <c r="G2" s="627"/>
      <c r="H2" s="583"/>
      <c r="I2" s="439"/>
      <c r="J2" s="439"/>
      <c r="K2" s="439"/>
      <c r="L2" s="439"/>
      <c r="M2" s="620" t="s">
        <v>869</v>
      </c>
      <c r="N2" s="621"/>
      <c r="O2" s="621"/>
      <c r="P2" s="622"/>
      <c r="Q2" s="622"/>
      <c r="R2" s="351"/>
    </row>
    <row r="3" spans="1:18" ht="15">
      <c r="A3" s="625" t="s">
        <v>901</v>
      </c>
      <c r="B3" s="626"/>
      <c r="C3" s="584"/>
      <c r="D3" s="584"/>
      <c r="E3" s="617" t="e">
        <f>#REF!</f>
        <v>#REF!</v>
      </c>
      <c r="F3" s="628"/>
      <c r="G3" s="628"/>
      <c r="H3" s="441"/>
      <c r="I3" s="441"/>
      <c r="J3" s="441"/>
      <c r="K3" s="441"/>
      <c r="L3" s="441"/>
      <c r="M3" s="623" t="s">
        <v>3</v>
      </c>
      <c r="N3" s="623"/>
      <c r="O3" s="575"/>
      <c r="P3" s="624"/>
      <c r="Q3" s="624"/>
      <c r="R3" s="352"/>
    </row>
    <row r="4" spans="1:18" ht="12.75">
      <c r="A4" s="434" t="s">
        <v>520</v>
      </c>
      <c r="B4" s="440"/>
      <c r="C4" s="440"/>
      <c r="D4" s="441"/>
      <c r="E4" s="604"/>
      <c r="F4" s="605"/>
      <c r="G4" s="605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06" t="s">
        <v>461</v>
      </c>
      <c r="B5" s="607"/>
      <c r="C5" s="630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33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33" t="s">
        <v>526</v>
      </c>
      <c r="R5" s="633" t="s">
        <v>527</v>
      </c>
    </row>
    <row r="6" spans="1:18" s="44" customFormat="1" ht="48">
      <c r="A6" s="608"/>
      <c r="B6" s="629"/>
      <c r="C6" s="631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4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4"/>
      <c r="R6" s="634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4788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4788</v>
      </c>
      <c r="H27" s="107">
        <f t="shared" si="8"/>
        <v>0</v>
      </c>
      <c r="I27" s="107">
        <f t="shared" si="8"/>
        <v>0</v>
      </c>
      <c r="J27" s="108">
        <f t="shared" si="3"/>
        <v>4788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4788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421</v>
      </c>
      <c r="E31" s="241"/>
      <c r="F31" s="241"/>
      <c r="G31" s="111">
        <f t="shared" si="2"/>
        <v>421</v>
      </c>
      <c r="H31" s="109"/>
      <c r="I31" s="109"/>
      <c r="J31" s="111">
        <f t="shared" si="3"/>
        <v>421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421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4788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4788</v>
      </c>
      <c r="H38" s="112">
        <f t="shared" si="12"/>
        <v>0</v>
      </c>
      <c r="I38" s="112">
        <f t="shared" si="12"/>
        <v>0</v>
      </c>
      <c r="J38" s="111">
        <f t="shared" si="3"/>
        <v>4788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4788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4945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4945</v>
      </c>
      <c r="H40" s="545">
        <f t="shared" si="13"/>
        <v>0</v>
      </c>
      <c r="I40" s="545">
        <f t="shared" si="13"/>
        <v>0</v>
      </c>
      <c r="J40" s="545">
        <f t="shared" si="13"/>
        <v>4945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4788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902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32"/>
      <c r="L44" s="632"/>
      <c r="M44" s="632"/>
      <c r="N44" s="632"/>
      <c r="O44" s="621" t="s">
        <v>778</v>
      </c>
      <c r="P44" s="626"/>
      <c r="Q44" s="626"/>
      <c r="R44" s="626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601" t="s">
        <v>898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71">
      <selection activeCell="E108" sqref="E10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605</v>
      </c>
      <c r="B1" s="635"/>
      <c r="C1" s="635"/>
      <c r="D1" s="635"/>
      <c r="E1" s="63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7"/>
      <c r="B3" s="638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">
        <v>903</v>
      </c>
      <c r="B4" s="639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3323</v>
      </c>
      <c r="D11" s="163">
        <f>SUM(D12:D14)</f>
        <v>0</v>
      </c>
      <c r="E11" s="164">
        <f>SUM(E12:E14)</f>
        <v>3323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3323</v>
      </c>
      <c r="D12" s="151"/>
      <c r="E12" s="164">
        <f aca="true" t="shared" si="0" ref="E12:E42">C12-D12</f>
        <v>3323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4119</v>
      </c>
      <c r="D15" s="151"/>
      <c r="E15" s="164">
        <f t="shared" si="0"/>
        <v>4119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7442</v>
      </c>
      <c r="D19" s="147">
        <f>D11+D15+D16</f>
        <v>0</v>
      </c>
      <c r="E19" s="162">
        <f>E11+E15+E16</f>
        <v>7442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7297</v>
      </c>
      <c r="D24" s="163">
        <f>SUM(D25:D27)</f>
        <v>7297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7219</v>
      </c>
      <c r="D25" s="151">
        <v>7219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73</v>
      </c>
      <c r="D27" s="151">
        <v>73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644</v>
      </c>
      <c r="D28" s="151">
        <v>644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>
        <v>194</v>
      </c>
      <c r="D30" s="151">
        <v>194</v>
      </c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20</v>
      </c>
      <c r="D38" s="148">
        <f>SUM(D39:D42)</f>
        <v>20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20</v>
      </c>
      <c r="D42" s="151">
        <v>20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8184</v>
      </c>
      <c r="D43" s="147">
        <f>D24+D28+D29+D31+D30+D32+D33+D38</f>
        <v>8184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15626</v>
      </c>
      <c r="D44" s="146">
        <f>D43+D21+D19+D9</f>
        <v>8184</v>
      </c>
      <c r="E44" s="162">
        <f>E43+E21+E19+E9</f>
        <v>7442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1990</v>
      </c>
      <c r="D71" s="148">
        <f>SUM(D72:D74)</f>
        <v>1990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4</v>
      </c>
      <c r="D72" s="151">
        <v>4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1986</v>
      </c>
      <c r="D74" s="151">
        <v>1986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243</v>
      </c>
      <c r="D75" s="146">
        <f>D76+D78</f>
        <v>243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243</v>
      </c>
      <c r="D76" s="151">
        <v>243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217</v>
      </c>
      <c r="D85" s="147">
        <f>SUM(D86:D90)+D94</f>
        <v>217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131</v>
      </c>
      <c r="D87" s="151">
        <v>131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78</v>
      </c>
      <c r="D89" s="151">
        <v>78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3</v>
      </c>
      <c r="D90" s="146">
        <f>SUM(D91:D93)</f>
        <v>3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1</v>
      </c>
      <c r="D92" s="151">
        <v>1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7755</v>
      </c>
      <c r="D95" s="151">
        <v>7755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10205</v>
      </c>
      <c r="D96" s="147">
        <f>D85+D80+D75+D71+D95</f>
        <v>10205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10205</v>
      </c>
      <c r="D97" s="147">
        <f>D96+D68+D66</f>
        <v>10205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776</v>
      </c>
      <c r="B107" s="641"/>
      <c r="C107" s="641"/>
      <c r="D107" s="641"/>
      <c r="E107" s="641"/>
      <c r="F107" s="64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">
        <v>158</v>
      </c>
      <c r="B109" s="636"/>
      <c r="C109" s="636" t="s">
        <v>855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897</v>
      </c>
      <c r="B111" s="476"/>
      <c r="C111" s="640"/>
      <c r="D111" s="640"/>
      <c r="E111" s="640"/>
      <c r="F111" s="64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40" t="s">
        <v>904</v>
      </c>
      <c r="D114" s="640"/>
      <c r="E114" s="640"/>
      <c r="F114" s="64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B1">
      <selection activeCell="E108" sqref="E108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7" t="s">
        <v>875</v>
      </c>
      <c r="D4" s="628"/>
      <c r="E4" s="628"/>
      <c r="F4" s="576"/>
      <c r="G4" s="578" t="s">
        <v>2</v>
      </c>
      <c r="H4" s="578"/>
      <c r="I4" s="587">
        <v>1220098474</v>
      </c>
    </row>
    <row r="5" spans="1:9" ht="15">
      <c r="A5" s="520" t="s">
        <v>905</v>
      </c>
      <c r="B5" s="577"/>
      <c r="C5" s="617"/>
      <c r="D5" s="644"/>
      <c r="E5" s="644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2923800</v>
      </c>
      <c r="D12" s="139"/>
      <c r="E12" s="139"/>
      <c r="F12" s="139">
        <v>4154</v>
      </c>
      <c r="G12" s="139"/>
      <c r="H12" s="139"/>
      <c r="I12" s="539">
        <f>F12+G12-H12</f>
        <v>4154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2930300</v>
      </c>
      <c r="D17" s="125">
        <f t="shared" si="1"/>
        <v>0</v>
      </c>
      <c r="E17" s="125">
        <f t="shared" si="1"/>
        <v>0</v>
      </c>
      <c r="F17" s="125">
        <f t="shared" si="1"/>
        <v>4788</v>
      </c>
      <c r="G17" s="125">
        <f t="shared" si="1"/>
        <v>0</v>
      </c>
      <c r="H17" s="125">
        <f t="shared" si="1"/>
        <v>0</v>
      </c>
      <c r="I17" s="539">
        <f t="shared" si="0"/>
        <v>4788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3"/>
      <c r="C30" s="643"/>
      <c r="D30" s="566" t="s">
        <v>816</v>
      </c>
      <c r="E30" s="642"/>
      <c r="F30" s="642"/>
      <c r="G30" s="642"/>
      <c r="H30" s="517" t="s">
        <v>778</v>
      </c>
      <c r="I30" s="642"/>
      <c r="J30" s="642"/>
    </row>
    <row r="31" spans="1:9" s="113" customFormat="1" ht="12">
      <c r="A31" s="601" t="s">
        <v>897</v>
      </c>
      <c r="B31" s="518"/>
      <c r="C31" s="435"/>
      <c r="D31" s="508"/>
      <c r="E31" s="508" t="s">
        <v>847</v>
      </c>
      <c r="F31" s="508"/>
      <c r="G31" s="508"/>
      <c r="H31" s="508"/>
      <c r="I31" s="603" t="s">
        <v>898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40">
      <selection activeCell="E108" sqref="E108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6" t="s">
        <v>872</v>
      </c>
      <c r="C5" s="646"/>
      <c r="D5" s="585"/>
      <c r="E5" s="351" t="s">
        <v>2</v>
      </c>
      <c r="F5" s="588">
        <v>121577091</v>
      </c>
    </row>
    <row r="6" spans="1:13" ht="15" customHeight="1">
      <c r="A6" s="54" t="s">
        <v>893</v>
      </c>
      <c r="B6" s="617"/>
      <c r="C6" s="644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4"/>
      <c r="C7" s="64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25</v>
      </c>
      <c r="D20" s="597">
        <v>51</v>
      </c>
      <c r="E20" s="548"/>
      <c r="F20" s="550">
        <f t="shared" si="0"/>
        <v>25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2554</v>
      </c>
      <c r="D24" s="534"/>
      <c r="E24" s="534">
        <f>SUM(E12:E23)</f>
        <v>1129</v>
      </c>
      <c r="F24" s="549">
        <f>SUM(F12:F23)</f>
        <v>1425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30</v>
      </c>
      <c r="D58" s="597"/>
      <c r="E58" s="548">
        <v>30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421</v>
      </c>
      <c r="D62" s="548"/>
      <c r="E62" s="548">
        <v>30</v>
      </c>
      <c r="F62" s="550">
        <f t="shared" si="3"/>
        <v>391</v>
      </c>
    </row>
    <row r="63" spans="1:16" ht="14.25" customHeight="1">
      <c r="A63" s="71" t="s">
        <v>834</v>
      </c>
      <c r="B63" s="69" t="s">
        <v>833</v>
      </c>
      <c r="C63" s="534">
        <f>SUM(C24+C51+C62)</f>
        <v>4788</v>
      </c>
      <c r="D63" s="534"/>
      <c r="E63" s="534">
        <f>SUM(E24+E51+E62)</f>
        <v>1550</v>
      </c>
      <c r="F63" s="549">
        <f>SUM(F24+F51+F62)</f>
        <v>3238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602" t="s">
        <v>906</v>
      </c>
      <c r="B65" s="72"/>
      <c r="C65" s="596" t="s">
        <v>380</v>
      </c>
      <c r="D65" s="596"/>
      <c r="E65" s="645" t="s">
        <v>866</v>
      </c>
      <c r="F65" s="645"/>
      <c r="G65" s="645"/>
      <c r="H65" s="645"/>
    </row>
    <row r="66" spans="1:7" ht="12.75">
      <c r="A66" s="73"/>
      <c r="B66" s="559"/>
      <c r="C66" s="73" t="s">
        <v>865</v>
      </c>
      <c r="D66" s="73"/>
      <c r="E66" s="602" t="s">
        <v>898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5"/>
      <c r="D68" s="645"/>
      <c r="E68" s="645"/>
      <c r="F68" s="645"/>
    </row>
    <row r="69" spans="3:5" ht="12.75">
      <c r="C69" s="73"/>
      <c r="E69" s="73"/>
    </row>
    <row r="71" spans="3:6" ht="12.75">
      <c r="C71" s="645"/>
      <c r="D71" s="645"/>
      <c r="E71" s="645"/>
      <c r="F71" s="645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2013-07-24T10:59:32Z</cp:lastPrinted>
  <dcterms:created xsi:type="dcterms:W3CDTF">2000-06-29T12:02:40Z</dcterms:created>
  <dcterms:modified xsi:type="dcterms:W3CDTF">2013-07-22T10:52:19Z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