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<sst xmlns="http://schemas.openxmlformats.org/spreadsheetml/2006/main" count="1061" uniqueCount="875">
  <si>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</si>
  <si>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</si>
  <si>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</si>
  <si>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</si>
  <si>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</si>
  <si>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</si>
  <si>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</si>
  <si>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</si>
  <si>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</si>
  <si>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</si>
  <si>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</si>
  <si>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</si>
  <si>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</si>
  <si>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</si>
  <si>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</si>
  <si>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</si>
  <si>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</si>
  <si>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</si>
  <si>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</si>
  <si>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</si>
  <si>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</si>
  <si>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</si>
  <si>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</si>
  <si>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</si>
  <si>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</si>
  <si>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</si>
  <si>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</si>
  <si>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</si>
  <si>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</si>
  <si>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</si>
  <si>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</si>
  <si>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</si>
  <si>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</si>
  <si>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</si>
  <si>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</si>
  <si>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</si>
  <si>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</si>
  <si>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</si>
  <si>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</si>
  <si>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</si>
  <si>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</si>
  <si>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</si>
  <si>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</si>
  <si>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</si>
  <si>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</si>
  <si>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</si>
  <si>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</si>
  <si>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</si>
  <si>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</si>
  <si>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</si>
  <si>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</si>
  <si>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</si>
  <si>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</si>
  <si>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</si>
  <si>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</si>
  <si>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</si>
  <si>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</si>
  <si>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</si>
  <si>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</si>
  <si>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</si>
  <si>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</si>
  <si>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</si>
  <si>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</si>
  <si>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</si>
  <si>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</si>
  <si>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</si>
  <si>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</si>
  <si>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</si>
  <si>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</si>
  <si>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</si>
  <si>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</si>
  <si>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</si>
  <si>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</si>
  <si>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</si>
  <si>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</si>
  <si>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</si>
  <si>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</si>
  <si>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</si>
  <si>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</si>
  <si>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</si>
  <si>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</si>
  <si>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</si>
  <si>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</si>
  <si>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</si>
  <si>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</si>
  <si>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</si>
  <si>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</si>
  <si>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</si>
  <si>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</si>
  <si>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</si>
  <si>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</si>
  <si>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</si>
  <si>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</si>
  <si>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</si>
  <si>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</si>
  <si>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</si>
  <si>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</si>
  <si>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</si>
  <si>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</si>
  <si>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</si>
  <si>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</si>
  <si>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</si>
  <si>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</si>
  <si>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</si>
  <si>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</si>
  <si>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</si>
  <si>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</si>
  <si>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</si>
  <si>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</si>
  <si>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</si>
  <si>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</si>
  <si>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</si>
  <si>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</si>
  <si>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</si>
  <si>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</si>
  <si>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</si>
  <si>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</si>
  <si>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</si>
  <si>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</si>
  <si>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</si>
  <si>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</si>
  <si>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</si>
  <si>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</si>
  <si>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</si>
  <si>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</si>
  <si>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</si>
  <si>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</si>
  <si>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</si>
  <si>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</si>
  <si>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</si>
  <si>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</si>
  <si>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</si>
  <si>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</si>
  <si>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</si>
  <si>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</si>
  <si>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</si>
  <si>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</si>
  <si>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</si>
  <si>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</si>
  <si>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</si>
  <si>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</si>
  <si>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</si>
  <si>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</si>
  <si>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</si>
  <si>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</si>
  <si>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</si>
  <si>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</si>
  <si>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</si>
  <si>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</si>
  <si>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</si>
  <si>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</si>
  <si>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</si>
  <si>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</si>
  <si>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</si>
  <si>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</si>
  <si>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</si>
  <si>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</si>
  <si>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</si>
  <si>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</si>
  <si>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</si>
  <si>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</si>
  <si>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</si>
  <si>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</si>
  <si>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</si>
  <si>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</si>
  <si>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</si>
  <si>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</si>
  <si>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</si>
  <si>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</si>
  <si>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</si>
  <si>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</si>
  <si>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</si>
  <si>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</si>
  <si>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</si>
  <si>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</si>
  <si>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</si>
  <si>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</si>
  <si>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</si>
  <si>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</si>
  <si>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</si>
  <si>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</si>
  <si>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</si>
  <si>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</si>
  <si>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</si>
  <si>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</si>
  <si>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</si>
  <si>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</si>
  <si>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</si>
  <si>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</si>
  <si>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</si>
  <si>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</si>
  <si>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</si>
  <si>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</si>
  <si>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</si>
  <si>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</si>
  <si>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</si>
  <si>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</si>
  <si>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</si>
  <si>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</si>
  <si>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</si>
  <si>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</si>
  <si>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</si>
  <si>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</si>
  <si>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</si>
  <si>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</si>
  <si>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</si>
  <si>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</si>
  <si>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</si>
  <si>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</si>
  <si>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</si>
  <si>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</si>
  <si>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</si>
  <si>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</si>
  <si>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</si>
  <si>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</si>
  <si>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</si>
  <si>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</si>
  <si>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</si>
  <si>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</si>
  <si>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</si>
  <si>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</si>
  <si>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</si>
  <si>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</si>
  <si>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</si>
  <si>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</si>
  <si>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</si>
  <si>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</si>
  <si>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</si>
  <si>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</si>
  <si>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</si>
  <si>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</si>
  <si>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</si>
  <si>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</si>
  <si>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</si>
  <si>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</si>
  <si>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</si>
  <si>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</si>
  <si>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</si>
  <si>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</si>
  <si>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</si>
  <si>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</si>
  <si>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</si>
  <si>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</si>
  <si>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</si>
  <si>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</si>
  <si>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</si>
  <si>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</si>
  <si>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</si>
  <si>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</si>
  <si>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</si>
  <si>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</si>
  <si>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</si>
  <si>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</si>
  <si>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</si>
  <si>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</si>
  <si>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</si>
  <si>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</si>
  <si>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</si>
  <si>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</si>
  <si>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</si>
  <si>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</si>
  <si>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</si>
  <si>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</si>
  <si>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</si>
  <si>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</si>
  <si>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</si>
  <si>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</si>
  <si>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</si>
  <si>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</si>
  <si>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</si>
  <si>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</si>
  <si>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</si>
  <si>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</si>
  <si>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</si>
  <si>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</si>
  <si>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</si>
  <si>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</si>
  <si>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</si>
  <si>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</si>
  <si>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</si>
  <si>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</si>
  <si>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</si>
  <si>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</si>
  <si>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</si>
  <si>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</si>
  <si>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</si>
  <si>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</si>
  <si>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</si>
  <si>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</si>
  <si>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</si>
  <si>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</si>
  <si>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</si>
  <si>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</si>
  <si>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</si>
  <si>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</si>
  <si>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</si>
  <si>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</si>
  <si>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</si>
  <si>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</si>
  <si>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</si>
  <si>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</si>
  <si>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</si>
  <si>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</si>
  <si>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</si>
  <si>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</si>
  <si>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</si>
  <si>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</si>
  <si>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</si>
  <si>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</si>
  <si>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</si>
  <si>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</si>
  <si>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</si>
  <si>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</si>
  <si>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</si>
  <si>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</si>
  <si>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</si>
  <si>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</si>
  <si>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</si>
  <si>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</si>
  <si>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</si>
  <si>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</si>
  <si>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</si>
  <si>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</si>
  <si>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</si>
  <si>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</si>
  <si>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</si>
  <si>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</si>
  <si>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</si>
  <si>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</si>
  <si>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</si>
  <si>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</si>
  <si>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</si>
  <si>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</si>
  <si>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</si>
  <si>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</si>
  <si>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</si>
  <si>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</si>
  <si>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</si>
  <si>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</si>
  <si>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</si>
  <si>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</si>
  <si>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</si>
  <si>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</si>
  <si>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</si>
  <si>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</si>
  <si>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</si>
  <si>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</si>
  <si>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</si>
  <si>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</si>
  <si>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</si>
  <si>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</si>
  <si>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</si>
  <si>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</si>
  <si>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</si>
  <si>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</si>
  <si>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</si>
  <si>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</si>
  <si>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</si>
  <si>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</si>
  <si>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</si>
  <si>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</si>
  <si>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</si>
  <si>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</si>
  <si>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</si>
  <si>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</si>
  <si>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</si>
  <si>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</si>
  <si>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</si>
  <si>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</si>
  <si>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</si>
  <si>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</si>
  <si>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</si>
  <si>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</si>
  <si>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</si>
  <si>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</si>
  <si>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</si>
  <si>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</si>
  <si>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</si>
  <si>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</si>
  <si>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</si>
  <si>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</si>
  <si>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</si>
  <si>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</si>
  <si>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</si>
  <si>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</si>
  <si>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</si>
  <si>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</si>
  <si>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</si>
  <si>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</si>
  <si>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</si>
  <si>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</si>
  <si>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</si>
  <si>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</si>
  <si>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</si>
  <si>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</si>
  <si>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</si>
  <si>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</si>
  <si>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</si>
  <si>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</si>
  <si>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</si>
  <si>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</si>
  <si>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</si>
  <si>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</si>
  <si>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</si>
  <si>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</si>
  <si>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</si>
  <si>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</si>
  <si>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</si>
  <si>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</si>
  <si>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</si>
  <si>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</si>
  <si>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</si>
  <si>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</si>
  <si>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</si>
  <si>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</si>
  <si>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</si>
  <si>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</si>
  <si>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</si>
  <si>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</si>
  <si>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</si>
  <si>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</si>
  <si>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</si>
  <si>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</si>
  <si>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</si>
  <si>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</si>
  <si>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</si>
  <si>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</si>
  <si>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</si>
  <si>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</si>
  <si>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</si>
  <si>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</si>
  <si>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</si>
  <si>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</si>
  <si>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</si>
  <si>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</si>
  <si>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</si>
  <si>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</si>
  <si>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</si>
  <si>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</si>
  <si>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</si>
  <si>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</si>
  <si>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</si>
  <si>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</si>
  <si>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</si>
  <si>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</si>
  <si>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</si>
  <si>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</si>
  <si>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</si>
  <si>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</si>
  <si>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</si>
  <si>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</si>
  <si>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</si>
  <si>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</si>
  <si>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</si>
  <si>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</si>
  <si>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</si>
  <si>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</si>
  <si>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</si>
  <si>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</si>
  <si>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</si>
  <si>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</si>
  <si>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</si>
  <si>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</si>
  <si>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</si>
  <si>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</si>
  <si>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</si>
  <si>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</si>
  <si>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</si>
  <si>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</si>
  <si>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</si>
  <si>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</si>
  <si>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</si>
  <si>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</si>
  <si>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</si>
  <si>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</si>
  <si>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</si>
  <si>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</si>
  <si>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</si>
  <si>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</si>
  <si>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</si>
  <si>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</si>
  <si>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</si>
  <si>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</si>
  <si>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</si>
  <si>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</si>
  <si>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</si>
  <si>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</si>
  <si>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</si>
  <si>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</si>
  <si>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</si>
  <si>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</si>
  <si>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</si>
  <si>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</si>
  <si>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</si>
  <si>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</si>
  <si>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</si>
  <si>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</si>
  <si>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</si>
  <si>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</si>
  <si>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</si>
  <si>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</si>
  <si>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</si>
  <si>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</si>
  <si>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</si>
  <si>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</si>
  <si>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</si>
  <si>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</si>
  <si>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</si>
  <si>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</si>
  <si>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</si>
  <si>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</si>
  <si>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</si>
  <si>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</si>
  <si>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</si>
  <si>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</si>
  <si>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</si>
  <si>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</si>
  <si>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</si>
  <si>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</si>
  <si>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</si>
  <si>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</si>
  <si>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</si>
  <si>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</si>
  <si>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</si>
  <si>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</si>
  <si>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</si>
  <si>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</si>
  <si>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</si>
  <si>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</si>
  <si>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</si>
  <si>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</si>
  <si>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</si>
  <si>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</si>
  <si>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</si>
  <si>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</si>
  <si>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</si>
  <si>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</si>
  <si>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</si>
  <si>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</si>
  <si>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</si>
  <si>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</si>
  <si>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</si>
  <si>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</si>
  <si>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</si>
  <si>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</si>
  <si>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</si>
  <si>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</si>
  <si>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</si>
  <si>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</si>
  <si>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</si>
  <si>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</si>
  <si>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</si>
  <si>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</si>
  <si>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</si>
  <si>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</si>
  <si>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</si>
  <si>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</si>
  <si>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</si>
  <si>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</si>
  <si>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</si>
  <si>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</si>
  <si>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</si>
  <si>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</si>
  <si>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</si>
  <si>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</si>
  <si>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</si>
  <si>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</si>
  <si>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</si>
  <si>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</si>
  <si>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</si>
  <si>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</si>
  <si>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</si>
  <si>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</si>
  <si>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</si>
  <si>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</si>
  <si>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</si>
  <si>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</si>
  <si>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</si>
  <si>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</si>
  <si>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</si>
  <si>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</si>
  <si>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</si>
  <si>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</si>
  <si>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</si>
  <si>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</si>
  <si>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</si>
  <si>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</si>
  <si>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</si>
  <si>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</si>
  <si>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</si>
  <si>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</si>
  <si>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</si>
  <si>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</si>
  <si>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</si>
  <si>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</si>
  <si>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</si>
  <si>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</si>
  <si>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</si>
  <si>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</si>
  <si>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</si>
  <si>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</si>
  <si>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</si>
  <si>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</si>
  <si>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</si>
  <si>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</si>
  <si>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</si>
  <si>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</si>
  <si>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</si>
  <si>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</si>
  <si>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</si>
  <si>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</si>
  <si>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</si>
  <si>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</si>
  <si>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</si>
  <si>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</si>
  <si>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</si>
  <si>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</si>
  <si>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</si>
  <si>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</si>
  <si>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</si>
  <si>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</si>
  <si>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</si>
  <si>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</si>
  <si>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</si>
  <si>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</si>
  <si>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</si>
  <si>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</si>
  <si>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</si>
  <si>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</si>
  <si>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</si>
  <si>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</si>
  <si>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</si>
  <si>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</si>
  <si>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</si>
  <si>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</si>
  <si>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</si>
  <si>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</si>
  <si>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</si>
  <si>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</si>
  <si>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</si>
  <si>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</si>
  <si>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</si>
  <si>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</si>
  <si>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</si>
  <si>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</si>
  <si>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</si>
  <si>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</si>
  <si>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</si>
  <si>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</si>
  <si>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</si>
  <si>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</si>
  <si>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</si>
  <si>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</si>
  <si>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</si>
  <si>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</si>
  <si>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</si>
  <si>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</si>
  <si>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</si>
  <si>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</si>
  <si>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</si>
  <si>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</si>
  <si>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</si>
  <si>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</si>
  <si>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</si>
  <si>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</si>
  <si>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</si>
  <si>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</si>
  <si>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</si>
  <si>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</si>
  <si>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</si>
  <si>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</si>
  <si>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</si>
  <si>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</si>
  <si>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</si>
  <si>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</si>
  <si>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</si>
  <si>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</si>
  <si>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</si>
  <si>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</si>
  <si>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</si>
  <si>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</si>
  <si>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</si>
  <si>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</si>
  <si>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</si>
  <si>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</si>
  <si>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</si>
  <si>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</si>
  <si>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</si>
  <si>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</si>
  <si>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</si>
  <si>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</si>
  <si>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</si>
  <si>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</si>
  <si>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</si>
  <si>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</si>
  <si>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</si>
  <si>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</si>
  <si>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</si>
  <si>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</si>
  <si>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</si>
  <si>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</si>
  <si>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</si>
  <si>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</si>
  <si>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</si>
  <si>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</si>
  <si>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</si>
  <si>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</si>
  <si>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</si>
  <si>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</si>
  <si>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</si>
  <si>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</si>
  <si>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</si>
  <si>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</si>
  <si>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</si>
  <si>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</si>
  <si>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</si>
  <si>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</si>
  <si>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</si>
  <si>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</si>
  <si>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</si>
  <si>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</si>
  <si>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</si>
  <si>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</si>
  <si>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</si>
  <si>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</si>
  <si>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</si>
  <si>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</si>
  <si>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</si>
  <si>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</si>
  <si>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</si>
  <si>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</si>
  <si>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</si>
  <si>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</si>
  <si>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</si>
  <si>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</si>
  <si>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</si>
  <si>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</si>
  <si>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</si>
  <si>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</si>
  <si>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</si>
  <si>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</si>
  <si>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</si>
  <si>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</si>
  <si>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</si>
  <si>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</si>
  <si>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</si>
  <si>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</si>
  <si>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</si>
  <si>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</si>
  <si>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</si>
  <si>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</si>
  <si>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</si>
  <si>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</si>
  <si>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</si>
  <si>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</si>
  <si>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</si>
  <si>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</si>
  <si>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</si>
  <si>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</si>
  <si>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</si>
  <si>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</si>
  <si>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</si>
  <si>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</si>
  <si>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</si>
  <si>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</si>
  <si>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</si>
  <si>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</si>
  <si>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</si>
  <si>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</si>
  <si>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</si>
  <si>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</si>
  <si>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</si>
  <si>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</si>
  <si>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</si>
  <si>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</si>
  <si>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</si>
  <si>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</si>
  <si>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</si>
  <si>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</si>
  <si>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</si>
  <si>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</si>
  <si>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</si>
  <si>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</si>
  <si>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</si>
  <si>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</si>
  <si>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</si>
  <si>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</si>
  <si>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</si>
  <si>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</si>
  <si>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</si>
  <si>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</si>
  <si>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</si>
  <si>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</si>
  <si>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</si>
  <si>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</si>
  <si>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</si>
  <si>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</si>
  <si>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</si>
  <si>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</si>
  <si>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</si>
  <si>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</si>
  <si>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</si>
  <si>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</si>
  <si>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</si>
  <si>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</si>
  <si>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</si>
  <si>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</si>
  <si>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</si>
  <si>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</si>
  <si>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</si>
  <si>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</si>
  <si>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</si>
  <si>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</si>
  <si>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</si>
  <si>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</si>
  <si>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</si>
  <si>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</si>
  <si>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</si>
  <si>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</si>
  <si>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</si>
  <si>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</si>
  <si>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</si>
  <si>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</si>
  <si>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</si>
  <si>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</si>
  <si>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</si>
  <si>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</si>
  <si>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</si>
  <si>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</si>
  <si>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</si>
  <si>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</si>
  <si>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</si>
  <si>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</si>
  <si>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</si>
  <si>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</si>
  <si>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</si>
  <si>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</si>
  <si>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</si>
  <si>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</si>
  <si>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</si>
  <si>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</si>
  <si>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</si>
  <si>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</si>
  <si>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</si>
  <si>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</si>
  <si>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</si>
  <si>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</si>
  <si>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</si>
  <si>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</si>
  <si>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</si>
  <si>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</si>
  <si>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</si>
  <si>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</si>
  <si>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</si>
  <si>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</si>
  <si>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</si>
  <si>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</si>
  <si>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</si>
  <si>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</si>
  <si>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</si>
  <si>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</si>
  <si>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</si>
  <si>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</si>
  <si>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"Рекорд" АД</t>
  </si>
  <si>
    <t>неконсолидиран</t>
  </si>
  <si>
    <t>РГ-05-35</t>
  </si>
  <si>
    <t>1.Кожи и обувки</t>
  </si>
  <si>
    <t>Съставител:……………                                   Ръководител:..................................</t>
  </si>
  <si>
    <t>към 31.12.2008 г.</t>
  </si>
  <si>
    <t>16.01.2009 г.</t>
  </si>
  <si>
    <t xml:space="preserve">Дата на съставяне:16.01.2009 г.                                      </t>
  </si>
  <si>
    <t>Дата  на съставяне: 16.01.2009 г.</t>
  </si>
  <si>
    <t xml:space="preserve">Дата на съставяне:16.01.2009 г.               </t>
  </si>
  <si>
    <t>Дата на съставяне: 16.01.2009 г.</t>
  </si>
  <si>
    <t>Дата на съставяне:16.01.2009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</si>
</sst>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1">
      <selection activeCell="C75" sqref="C7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172">
        <v>107001013</v>
      </c>
    </row>
    <row r="4" spans="1:8" ht="15">
      <c r="A4" s="580" t="s">
        <v>3</v>
      </c>
      <c r="B4" s="582"/>
      <c r="C4" s="582"/>
      <c r="D4" s="582"/>
      <c r="E4" s="504" t="s">
        <v>864</v>
      </c>
      <c r="F4" s="576" t="s">
        <v>865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468</v>
      </c>
      <c r="D11" s="151">
        <v>468</v>
      </c>
      <c r="E11" s="237" t="s">
        <v>22</v>
      </c>
      <c r="F11" s="242" t="s">
        <v>23</v>
      </c>
      <c r="G11" s="152">
        <v>540</v>
      </c>
      <c r="H11" s="152">
        <v>540</v>
      </c>
    </row>
    <row r="12" spans="1:8" ht="15">
      <c r="A12" s="235" t="s">
        <v>24</v>
      </c>
      <c r="B12" s="241" t="s">
        <v>25</v>
      </c>
      <c r="C12" s="151">
        <v>758</v>
      </c>
      <c r="D12" s="151">
        <v>821</v>
      </c>
      <c r="E12" s="237" t="s">
        <v>26</v>
      </c>
      <c r="F12" s="242" t="s">
        <v>27</v>
      </c>
      <c r="G12" s="153">
        <v>540</v>
      </c>
      <c r="H12" s="153">
        <v>540</v>
      </c>
    </row>
    <row r="13" spans="1:8" ht="15">
      <c r="A13" s="235" t="s">
        <v>28</v>
      </c>
      <c r="B13" s="241" t="s">
        <v>29</v>
      </c>
      <c r="C13" s="151">
        <v>234</v>
      </c>
      <c r="D13" s="151">
        <v>263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540</v>
      </c>
      <c r="H17" s="154">
        <f>H11+H14+H15+H16</f>
        <v>540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1493</v>
      </c>
      <c r="D19" s="155">
        <f>SUM(D11:D18)</f>
        <v>1594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156</v>
      </c>
      <c r="H20" s="158">
        <v>361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2813</v>
      </c>
      <c r="H21" s="156">
        <f>SUM(H22:H24)</f>
        <v>2813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128</v>
      </c>
      <c r="H22" s="152">
        <v>128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</v>
      </c>
      <c r="D24" s="151">
        <v>13</v>
      </c>
      <c r="E24" s="237" t="s">
        <v>72</v>
      </c>
      <c r="F24" s="242" t="s">
        <v>73</v>
      </c>
      <c r="G24" s="152">
        <v>2685</v>
      </c>
      <c r="H24" s="152">
        <v>2685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2969</v>
      </c>
      <c r="H25" s="154">
        <f>H19+H20+H21</f>
        <v>3174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</v>
      </c>
      <c r="D27" s="155">
        <f>SUM(D23:D26)</f>
        <v>13</v>
      </c>
      <c r="E27" s="253" t="s">
        <v>83</v>
      </c>
      <c r="F27" s="242" t="s">
        <v>84</v>
      </c>
      <c r="G27" s="154">
        <f>SUM(G28:G30)</f>
        <v>-3185</v>
      </c>
      <c r="H27" s="154">
        <f>SUM(H28:H30)</f>
        <v>515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-3185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-332</v>
      </c>
      <c r="H32" s="316">
        <v>-3905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-3517</v>
      </c>
      <c r="H33" s="154">
        <f>H27+H31+H32</f>
        <v>-3390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-8</v>
      </c>
      <c r="H36" s="154">
        <f>H25+H17+H33</f>
        <v>324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</v>
      </c>
      <c r="D45" s="155">
        <f>D34+D39+D44</f>
        <v>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>
        <v>21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1505</v>
      </c>
      <c r="D55" s="155">
        <f>D19+D20+D21+D27+D32+D45+D51+D53+D54</f>
        <v>1608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21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267</v>
      </c>
      <c r="D58" s="151">
        <v>392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562</v>
      </c>
      <c r="D59" s="151">
        <v>324</v>
      </c>
      <c r="E59" s="251" t="s">
        <v>181</v>
      </c>
      <c r="F59" s="242" t="s">
        <v>182</v>
      </c>
      <c r="G59" s="152">
        <v>224</v>
      </c>
      <c r="H59" s="152">
        <v>1522</v>
      </c>
      <c r="M59" s="157"/>
    </row>
    <row r="60" spans="1:8" ht="15">
      <c r="A60" s="235" t="s">
        <v>183</v>
      </c>
      <c r="B60" s="241" t="s">
        <v>184</v>
      </c>
      <c r="C60" s="151">
        <v>58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24</v>
      </c>
      <c r="D61" s="151">
        <v>24</v>
      </c>
      <c r="E61" s="243" t="s">
        <v>189</v>
      </c>
      <c r="F61" s="272" t="s">
        <v>190</v>
      </c>
      <c r="G61" s="154">
        <f>SUM(G62:G68)</f>
        <v>1787</v>
      </c>
      <c r="H61" s="154">
        <f>SUM(H62:H68)</f>
        <v>2063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</v>
      </c>
      <c r="H62" s="152">
        <v>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104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911</v>
      </c>
      <c r="D64" s="155">
        <f>SUM(D58:D63)</f>
        <v>740</v>
      </c>
      <c r="E64" s="237" t="s">
        <v>200</v>
      </c>
      <c r="F64" s="242" t="s">
        <v>201</v>
      </c>
      <c r="G64" s="152">
        <v>1049</v>
      </c>
      <c r="H64" s="152">
        <v>1220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35</v>
      </c>
      <c r="H66" s="152">
        <v>234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555</v>
      </c>
      <c r="H67" s="152">
        <v>443</v>
      </c>
    </row>
    <row r="68" spans="1:8" ht="15">
      <c r="A68" s="235" t="s">
        <v>211</v>
      </c>
      <c r="B68" s="241" t="s">
        <v>212</v>
      </c>
      <c r="C68" s="151">
        <v>768</v>
      </c>
      <c r="D68" s="151">
        <v>679</v>
      </c>
      <c r="E68" s="237" t="s">
        <v>213</v>
      </c>
      <c r="F68" s="242" t="s">
        <v>214</v>
      </c>
      <c r="G68" s="152">
        <v>141</v>
      </c>
      <c r="H68" s="152">
        <v>55</v>
      </c>
    </row>
    <row r="69" spans="1:8" ht="15">
      <c r="A69" s="235" t="s">
        <v>215</v>
      </c>
      <c r="B69" s="241" t="s">
        <v>216</v>
      </c>
      <c r="C69" s="151"/>
      <c r="D69" s="151">
        <v>9</v>
      </c>
      <c r="E69" s="251" t="s">
        <v>78</v>
      </c>
      <c r="F69" s="242" t="s">
        <v>217</v>
      </c>
      <c r="G69" s="152">
        <v>1881</v>
      </c>
      <c r="H69" s="152">
        <v>22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347</v>
      </c>
      <c r="D71" s="151">
        <v>347</v>
      </c>
      <c r="E71" s="253" t="s">
        <v>46</v>
      </c>
      <c r="F71" s="273" t="s">
        <v>224</v>
      </c>
      <c r="G71" s="161">
        <f>G59+G60+G61+G69+G70</f>
        <v>3892</v>
      </c>
      <c r="H71" s="161">
        <f>H59+H60+H61+H69+H70</f>
        <v>3607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41</v>
      </c>
      <c r="D74" s="151">
        <v>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1156</v>
      </c>
      <c r="D75" s="155">
        <f>SUM(D67:D74)</f>
        <v>1087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3892</v>
      </c>
      <c r="H79" s="162">
        <f>H71+H74+H75+H76</f>
        <v>3607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297</v>
      </c>
      <c r="D87" s="151">
        <v>425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</v>
      </c>
      <c r="D88" s="151">
        <v>92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312</v>
      </c>
      <c r="D91" s="155">
        <f>SUM(D87:D90)</f>
        <v>517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2379</v>
      </c>
      <c r="D93" s="155">
        <f>D64+D75+D84+D91+D92</f>
        <v>2344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3884</v>
      </c>
      <c r="D94" s="164">
        <f>D93+D55</f>
        <v>3952</v>
      </c>
      <c r="E94" s="449" t="s">
        <v>270</v>
      </c>
      <c r="F94" s="289" t="s">
        <v>271</v>
      </c>
      <c r="G94" s="165">
        <f>G36+G39+G55+G79</f>
        <v>3884</v>
      </c>
      <c r="H94" s="165">
        <f>H36+H39+H55+H79</f>
        <v>3952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5"/>
      <c r="H97" s="172"/>
      <c r="M97" s="157"/>
    </row>
    <row r="98" spans="1:13" ht="15">
      <c r="A98" s="45" t="s">
        <v>869</v>
      </c>
      <c r="B98" s="432"/>
      <c r="C98" s="578" t="s">
        <v>867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/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H29" sqref="H2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"Рекорд" АД</v>
      </c>
      <c r="C2" s="585"/>
      <c r="D2" s="585"/>
      <c r="E2" s="585"/>
      <c r="F2" s="587" t="s">
        <v>2</v>
      </c>
      <c r="G2" s="587"/>
      <c r="H2" s="526">
        <f>'справка №1-БАЛАНС'!H3</f>
        <v>107001013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към 31.12.2008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653</v>
      </c>
      <c r="D9" s="46">
        <v>3658</v>
      </c>
      <c r="E9" s="298" t="s">
        <v>284</v>
      </c>
      <c r="F9" s="549" t="s">
        <v>285</v>
      </c>
      <c r="G9" s="550">
        <v>1257</v>
      </c>
      <c r="H9" s="550">
        <v>4589</v>
      </c>
    </row>
    <row r="10" spans="1:8" ht="12">
      <c r="A10" s="298" t="s">
        <v>286</v>
      </c>
      <c r="B10" s="299" t="s">
        <v>287</v>
      </c>
      <c r="C10" s="46">
        <v>472</v>
      </c>
      <c r="D10" s="46">
        <v>1113</v>
      </c>
      <c r="E10" s="298" t="s">
        <v>288</v>
      </c>
      <c r="F10" s="549" t="s">
        <v>289</v>
      </c>
      <c r="G10" s="550">
        <v>1</v>
      </c>
      <c r="H10" s="550">
        <v>5</v>
      </c>
    </row>
    <row r="11" spans="1:8" ht="12">
      <c r="A11" s="298" t="s">
        <v>290</v>
      </c>
      <c r="B11" s="299" t="s">
        <v>291</v>
      </c>
      <c r="C11" s="46">
        <v>105</v>
      </c>
      <c r="D11" s="46">
        <v>109</v>
      </c>
      <c r="E11" s="300" t="s">
        <v>292</v>
      </c>
      <c r="F11" s="549" t="s">
        <v>293</v>
      </c>
      <c r="G11" s="550">
        <v>193</v>
      </c>
      <c r="H11" s="550">
        <v>482</v>
      </c>
    </row>
    <row r="12" spans="1:8" ht="12">
      <c r="A12" s="298" t="s">
        <v>294</v>
      </c>
      <c r="B12" s="299" t="s">
        <v>295</v>
      </c>
      <c r="C12" s="46">
        <v>576</v>
      </c>
      <c r="D12" s="46">
        <v>1155</v>
      </c>
      <c r="E12" s="300" t="s">
        <v>78</v>
      </c>
      <c r="F12" s="549" t="s">
        <v>296</v>
      </c>
      <c r="G12" s="550">
        <v>370</v>
      </c>
      <c r="H12" s="550">
        <v>243</v>
      </c>
    </row>
    <row r="13" spans="1:18" ht="12">
      <c r="A13" s="298" t="s">
        <v>297</v>
      </c>
      <c r="B13" s="299" t="s">
        <v>298</v>
      </c>
      <c r="C13" s="46">
        <v>123</v>
      </c>
      <c r="D13" s="46">
        <v>262</v>
      </c>
      <c r="E13" s="301" t="s">
        <v>51</v>
      </c>
      <c r="F13" s="551" t="s">
        <v>299</v>
      </c>
      <c r="G13" s="548">
        <f>SUM(G9:G12)</f>
        <v>1821</v>
      </c>
      <c r="H13" s="548">
        <f>SUM(H9:H12)</f>
        <v>5319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175</v>
      </c>
      <c r="D14" s="46">
        <v>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-173</v>
      </c>
      <c r="D15" s="47">
        <v>1047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63</v>
      </c>
      <c r="D16" s="47">
        <v>1683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1994</v>
      </c>
      <c r="D19" s="49">
        <f>SUM(D9:D15)+D16</f>
        <v>9030</v>
      </c>
      <c r="E19" s="304" t="s">
        <v>316</v>
      </c>
      <c r="F19" s="552" t="s">
        <v>317</v>
      </c>
      <c r="G19" s="550">
        <v>9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60</v>
      </c>
      <c r="D22" s="46">
        <v>130</v>
      </c>
      <c r="E22" s="304" t="s">
        <v>325</v>
      </c>
      <c r="F22" s="552" t="s">
        <v>326</v>
      </c>
      <c r="G22" s="550"/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8</v>
      </c>
      <c r="H23" s="550">
        <v>2</v>
      </c>
    </row>
    <row r="24" spans="1:18" ht="12">
      <c r="A24" s="298" t="s">
        <v>331</v>
      </c>
      <c r="B24" s="305" t="s">
        <v>332</v>
      </c>
      <c r="C24" s="46">
        <v>1</v>
      </c>
      <c r="D24" s="46">
        <v>5</v>
      </c>
      <c r="E24" s="301" t="s">
        <v>103</v>
      </c>
      <c r="F24" s="554" t="s">
        <v>333</v>
      </c>
      <c r="G24" s="548">
        <f>SUM(G19:G23)</f>
        <v>17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115</v>
      </c>
      <c r="D25" s="46">
        <v>62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176</v>
      </c>
      <c r="D26" s="49">
        <f>SUM(D22:D25)</f>
        <v>197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2170</v>
      </c>
      <c r="D28" s="50">
        <f>D26+D19</f>
        <v>9227</v>
      </c>
      <c r="E28" s="127" t="s">
        <v>338</v>
      </c>
      <c r="F28" s="554" t="s">
        <v>339</v>
      </c>
      <c r="G28" s="548">
        <f>G13+G15+G24</f>
        <v>1838</v>
      </c>
      <c r="H28" s="548">
        <f>H13+H15+H24</f>
        <v>5322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332</v>
      </c>
      <c r="H30" s="53">
        <f>IF((D28-H28)&gt;0,D28-H28,0)</f>
        <v>3905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2170</v>
      </c>
      <c r="D33" s="49">
        <f>D28-D31+D32</f>
        <v>9227</v>
      </c>
      <c r="E33" s="127" t="s">
        <v>352</v>
      </c>
      <c r="F33" s="554" t="s">
        <v>353</v>
      </c>
      <c r="G33" s="53">
        <f>G32-G31+G28</f>
        <v>1838</v>
      </c>
      <c r="H33" s="53">
        <f>H32-H31+H28</f>
        <v>5322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332</v>
      </c>
      <c r="H34" s="548">
        <f>IF((D33-H33)&gt;0,D33-H33,0)</f>
        <v>3905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332</v>
      </c>
      <c r="H39" s="559">
        <f>IF(H34&gt;0,IF(D35+H34&lt;0,0,D35+H34),IF(D34-D35&lt;0,D35-D34,0))</f>
        <v>3905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332</v>
      </c>
      <c r="H41" s="52">
        <f>IF(D39=0,IF(H39-H40&gt;0,H39-H40+D40,0),IF(D39-D40&lt;0,D40-D39+H40,0))</f>
        <v>3905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2170</v>
      </c>
      <c r="D42" s="53">
        <f>D33+D35+D39</f>
        <v>9227</v>
      </c>
      <c r="E42" s="128" t="s">
        <v>379</v>
      </c>
      <c r="F42" s="129" t="s">
        <v>380</v>
      </c>
      <c r="G42" s="53">
        <f>G39+G33</f>
        <v>2170</v>
      </c>
      <c r="H42" s="53">
        <f>H39+H33</f>
        <v>9227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869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22" header="0.5118110236220472" footer="0.14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7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"Рекорд" АД</v>
      </c>
      <c r="C4" s="541" t="s">
        <v>2</v>
      </c>
      <c r="D4" s="541">
        <f>'справка №1-БАЛАНС'!H3</f>
        <v>107001013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31.12.2008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1220</v>
      </c>
      <c r="D10" s="54">
        <v>2182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-560</v>
      </c>
      <c r="D11" s="54">
        <v>-2563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-577</v>
      </c>
      <c r="D13" s="54">
        <v>-1107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-11</v>
      </c>
      <c r="D14" s="54">
        <v>114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9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-48</v>
      </c>
      <c r="D17" s="54">
        <v>-58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438</v>
      </c>
      <c r="D19" s="54">
        <v>110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470</v>
      </c>
      <c r="D20" s="55">
        <f>SUM(D10:D19)</f>
        <v>-1325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59</v>
      </c>
      <c r="D23" s="54">
        <v>95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59</v>
      </c>
      <c r="D32" s="55">
        <f>SUM(D22:D31)</f>
        <v>87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110</v>
      </c>
      <c r="D36" s="54">
        <v>2261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-844</v>
      </c>
      <c r="D37" s="54">
        <v>-1769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-734</v>
      </c>
      <c r="D42" s="55">
        <f>SUM(D34:D41)</f>
        <v>492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-205</v>
      </c>
      <c r="D43" s="55">
        <f>D42+D32+D20</f>
        <v>-746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517</v>
      </c>
      <c r="D44" s="132">
        <v>1263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312</v>
      </c>
      <c r="D45" s="55">
        <f>D44+D43</f>
        <v>517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312</v>
      </c>
      <c r="D46" s="56">
        <v>425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>
        <v>92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22" header="0.5118110236220472" footer="0.1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E28" sqref="E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"Рекорд"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107001013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31.12.2008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540</v>
      </c>
      <c r="D11" s="58">
        <f>'справка №1-БАЛАНС'!H19</f>
        <v>0</v>
      </c>
      <c r="E11" s="58">
        <f>'справка №1-БАЛАНС'!H20</f>
        <v>361</v>
      </c>
      <c r="F11" s="58">
        <f>'справка №1-БАЛАНС'!H22</f>
        <v>128</v>
      </c>
      <c r="G11" s="58">
        <f>'справка №1-БАЛАНС'!H23</f>
        <v>0</v>
      </c>
      <c r="H11" s="60">
        <v>2685</v>
      </c>
      <c r="I11" s="58">
        <f>'справка №1-БАЛАНС'!H28+'справка №1-БАЛАНС'!H31</f>
        <v>515</v>
      </c>
      <c r="J11" s="58">
        <f>'справка №1-БАЛАНС'!H29+'справка №1-БАЛАНС'!H32</f>
        <v>-3905</v>
      </c>
      <c r="K11" s="60"/>
      <c r="L11" s="344">
        <f>SUM(C11:K11)</f>
        <v>324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540</v>
      </c>
      <c r="D15" s="61">
        <f aca="true" t="shared" si="2" ref="D15:M15">D11+D12</f>
        <v>0</v>
      </c>
      <c r="E15" s="61">
        <f t="shared" si="2"/>
        <v>361</v>
      </c>
      <c r="F15" s="61">
        <f t="shared" si="2"/>
        <v>128</v>
      </c>
      <c r="G15" s="61">
        <f t="shared" si="2"/>
        <v>0</v>
      </c>
      <c r="H15" s="61">
        <f t="shared" si="2"/>
        <v>2685</v>
      </c>
      <c r="I15" s="61">
        <f t="shared" si="2"/>
        <v>515</v>
      </c>
      <c r="J15" s="61">
        <f t="shared" si="2"/>
        <v>-3905</v>
      </c>
      <c r="K15" s="61">
        <f t="shared" si="2"/>
        <v>0</v>
      </c>
      <c r="L15" s="344">
        <f t="shared" si="1"/>
        <v>324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-332</v>
      </c>
      <c r="K16" s="60"/>
      <c r="L16" s="344">
        <f t="shared" si="1"/>
        <v>-332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540</v>
      </c>
      <c r="D29" s="59">
        <f aca="true" t="shared" si="6" ref="D29:M29">D17+D20+D21+D24+D28+D27+D15+D16</f>
        <v>0</v>
      </c>
      <c r="E29" s="59">
        <f t="shared" si="6"/>
        <v>361</v>
      </c>
      <c r="F29" s="59">
        <f t="shared" si="6"/>
        <v>128</v>
      </c>
      <c r="G29" s="59">
        <f t="shared" si="6"/>
        <v>0</v>
      </c>
      <c r="H29" s="59">
        <f t="shared" si="6"/>
        <v>2685</v>
      </c>
      <c r="I29" s="59">
        <f t="shared" si="6"/>
        <v>515</v>
      </c>
      <c r="J29" s="59">
        <f t="shared" si="6"/>
        <v>-4237</v>
      </c>
      <c r="K29" s="59">
        <f t="shared" si="6"/>
        <v>0</v>
      </c>
      <c r="L29" s="344">
        <f t="shared" si="1"/>
        <v>-8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540</v>
      </c>
      <c r="D32" s="59">
        <f t="shared" si="7"/>
        <v>0</v>
      </c>
      <c r="E32" s="59">
        <f t="shared" si="7"/>
        <v>361</v>
      </c>
      <c r="F32" s="59">
        <f t="shared" si="7"/>
        <v>128</v>
      </c>
      <c r="G32" s="59">
        <f t="shared" si="7"/>
        <v>0</v>
      </c>
      <c r="H32" s="59">
        <f t="shared" si="7"/>
        <v>2685</v>
      </c>
      <c r="I32" s="59">
        <f t="shared" si="7"/>
        <v>515</v>
      </c>
      <c r="J32" s="59">
        <f t="shared" si="7"/>
        <v>-4237</v>
      </c>
      <c r="K32" s="59">
        <f t="shared" si="7"/>
        <v>0</v>
      </c>
      <c r="L32" s="344">
        <f t="shared" si="1"/>
        <v>-8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K17" sqref="K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"Рекорд"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107001013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към 31.12.2008 г.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468</v>
      </c>
      <c r="E9" s="189"/>
      <c r="F9" s="189"/>
      <c r="G9" s="74">
        <f>D9+E9-F9</f>
        <v>468</v>
      </c>
      <c r="H9" s="65"/>
      <c r="I9" s="65"/>
      <c r="J9" s="74">
        <f>G9+H9-I9</f>
        <v>468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1591</v>
      </c>
      <c r="E10" s="189"/>
      <c r="F10" s="189"/>
      <c r="G10" s="74">
        <f aca="true" t="shared" si="2" ref="G10:G39">D10+E10-F10</f>
        <v>1591</v>
      </c>
      <c r="H10" s="65"/>
      <c r="I10" s="65"/>
      <c r="J10" s="74">
        <f aca="true" t="shared" si="3" ref="J10:J39">G10+H10-I10</f>
        <v>1591</v>
      </c>
      <c r="K10" s="65">
        <v>769</v>
      </c>
      <c r="L10" s="65">
        <v>64</v>
      </c>
      <c r="M10" s="65"/>
      <c r="N10" s="74">
        <f aca="true" t="shared" si="4" ref="N10:N39">K10+L10-M10</f>
        <v>833</v>
      </c>
      <c r="O10" s="65"/>
      <c r="P10" s="65"/>
      <c r="Q10" s="74">
        <f t="shared" si="0"/>
        <v>833</v>
      </c>
      <c r="R10" s="74">
        <f t="shared" si="1"/>
        <v>758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2020</v>
      </c>
      <c r="E11" s="189"/>
      <c r="F11" s="189">
        <v>421</v>
      </c>
      <c r="G11" s="74">
        <f t="shared" si="2"/>
        <v>1599</v>
      </c>
      <c r="H11" s="65"/>
      <c r="I11" s="65"/>
      <c r="J11" s="74">
        <f t="shared" si="3"/>
        <v>1599</v>
      </c>
      <c r="K11" s="65">
        <v>1757</v>
      </c>
      <c r="L11" s="65">
        <v>30</v>
      </c>
      <c r="M11" s="65">
        <v>422</v>
      </c>
      <c r="N11" s="74">
        <f t="shared" si="4"/>
        <v>1365</v>
      </c>
      <c r="O11" s="65"/>
      <c r="P11" s="65"/>
      <c r="Q11" s="74">
        <f t="shared" si="0"/>
        <v>1365</v>
      </c>
      <c r="R11" s="74">
        <f t="shared" si="1"/>
        <v>234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37</v>
      </c>
      <c r="E13" s="189"/>
      <c r="F13" s="189">
        <v>1</v>
      </c>
      <c r="G13" s="74">
        <f t="shared" si="2"/>
        <v>36</v>
      </c>
      <c r="H13" s="65"/>
      <c r="I13" s="65"/>
      <c r="J13" s="74">
        <f t="shared" si="3"/>
        <v>36</v>
      </c>
      <c r="K13" s="65">
        <v>37</v>
      </c>
      <c r="L13" s="65"/>
      <c r="M13" s="65">
        <v>1</v>
      </c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42</v>
      </c>
      <c r="E14" s="189"/>
      <c r="F14" s="189">
        <v>2</v>
      </c>
      <c r="G14" s="74">
        <f t="shared" si="2"/>
        <v>40</v>
      </c>
      <c r="H14" s="65"/>
      <c r="I14" s="65"/>
      <c r="J14" s="74">
        <f t="shared" si="3"/>
        <v>40</v>
      </c>
      <c r="K14" s="65">
        <v>41</v>
      </c>
      <c r="L14" s="65"/>
      <c r="M14" s="65">
        <v>2</v>
      </c>
      <c r="N14" s="74">
        <f t="shared" si="4"/>
        <v>39</v>
      </c>
      <c r="O14" s="65"/>
      <c r="P14" s="65"/>
      <c r="Q14" s="74">
        <f t="shared" si="0"/>
        <v>39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94</v>
      </c>
      <c r="E16" s="189"/>
      <c r="F16" s="189"/>
      <c r="G16" s="74">
        <f t="shared" si="2"/>
        <v>94</v>
      </c>
      <c r="H16" s="65"/>
      <c r="I16" s="65"/>
      <c r="J16" s="74">
        <f t="shared" si="3"/>
        <v>94</v>
      </c>
      <c r="K16" s="65">
        <v>55</v>
      </c>
      <c r="L16" s="65">
        <v>9</v>
      </c>
      <c r="M16" s="65"/>
      <c r="N16" s="74">
        <f t="shared" si="4"/>
        <v>64</v>
      </c>
      <c r="O16" s="65"/>
      <c r="P16" s="65"/>
      <c r="Q16" s="74">
        <f aca="true" t="shared" si="5" ref="Q16:Q25">N16+O16-P16</f>
        <v>64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4254</v>
      </c>
      <c r="E17" s="194">
        <f>SUM(E9:E16)</f>
        <v>0</v>
      </c>
      <c r="F17" s="194">
        <f>SUM(F9:F16)</f>
        <v>424</v>
      </c>
      <c r="G17" s="74">
        <f t="shared" si="2"/>
        <v>3830</v>
      </c>
      <c r="H17" s="75">
        <f>SUM(H9:H16)</f>
        <v>0</v>
      </c>
      <c r="I17" s="75">
        <f>SUM(I9:I16)</f>
        <v>0</v>
      </c>
      <c r="J17" s="74">
        <f t="shared" si="3"/>
        <v>3830</v>
      </c>
      <c r="K17" s="75">
        <f>SUM(K9:K16)</f>
        <v>2659</v>
      </c>
      <c r="L17" s="75">
        <f>SUM(L9:L16)</f>
        <v>103</v>
      </c>
      <c r="M17" s="75">
        <f>SUM(M9:M16)</f>
        <v>425</v>
      </c>
      <c r="N17" s="74">
        <f t="shared" si="4"/>
        <v>2337</v>
      </c>
      <c r="O17" s="75">
        <f>SUM(O9:O16)</f>
        <v>0</v>
      </c>
      <c r="P17" s="75">
        <f>SUM(P9:P16)</f>
        <v>0</v>
      </c>
      <c r="Q17" s="74">
        <f t="shared" si="5"/>
        <v>2337</v>
      </c>
      <c r="R17" s="74">
        <f t="shared" si="6"/>
        <v>1493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22</v>
      </c>
      <c r="E22" s="189"/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9</v>
      </c>
      <c r="L22" s="65">
        <v>2</v>
      </c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22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22</v>
      </c>
      <c r="H25" s="66">
        <f t="shared" si="7"/>
        <v>0</v>
      </c>
      <c r="I25" s="66">
        <f t="shared" si="7"/>
        <v>0</v>
      </c>
      <c r="J25" s="67">
        <f t="shared" si="3"/>
        <v>22</v>
      </c>
      <c r="K25" s="66">
        <f t="shared" si="7"/>
        <v>9</v>
      </c>
      <c r="L25" s="66">
        <f t="shared" si="7"/>
        <v>2</v>
      </c>
      <c r="M25" s="66">
        <f t="shared" si="7"/>
        <v>0</v>
      </c>
      <c r="N25" s="67">
        <f t="shared" si="4"/>
        <v>11</v>
      </c>
      <c r="O25" s="66">
        <f t="shared" si="7"/>
        <v>0</v>
      </c>
      <c r="P25" s="66">
        <f t="shared" si="7"/>
        <v>0</v>
      </c>
      <c r="Q25" s="67">
        <f t="shared" si="5"/>
        <v>11</v>
      </c>
      <c r="R25" s="67">
        <f t="shared" si="6"/>
        <v>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4277</v>
      </c>
      <c r="E40" s="438">
        <f>E17+E18+E19+E25+E38+E39</f>
        <v>0</v>
      </c>
      <c r="F40" s="438">
        <f aca="true" t="shared" si="13" ref="F40:R40">F17+F18+F19+F25+F38+F39</f>
        <v>424</v>
      </c>
      <c r="G40" s="438">
        <f t="shared" si="13"/>
        <v>3853</v>
      </c>
      <c r="H40" s="438">
        <f t="shared" si="13"/>
        <v>0</v>
      </c>
      <c r="I40" s="438">
        <f t="shared" si="13"/>
        <v>0</v>
      </c>
      <c r="J40" s="438">
        <f t="shared" si="13"/>
        <v>3853</v>
      </c>
      <c r="K40" s="438">
        <f t="shared" si="13"/>
        <v>2668</v>
      </c>
      <c r="L40" s="438">
        <f t="shared" si="13"/>
        <v>105</v>
      </c>
      <c r="M40" s="438">
        <f t="shared" si="13"/>
        <v>425</v>
      </c>
      <c r="N40" s="438">
        <f t="shared" si="13"/>
        <v>2348</v>
      </c>
      <c r="O40" s="438">
        <f t="shared" si="13"/>
        <v>0</v>
      </c>
      <c r="P40" s="438">
        <f t="shared" si="13"/>
        <v>0</v>
      </c>
      <c r="Q40" s="438">
        <f t="shared" si="13"/>
        <v>2348</v>
      </c>
      <c r="R40" s="438">
        <f t="shared" si="13"/>
        <v>1505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5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"Рекорд" АД</v>
      </c>
      <c r="C3" s="620"/>
      <c r="D3" s="526" t="s">
        <v>2</v>
      </c>
      <c r="E3" s="107">
        <f>'справка №1-БАЛАНС'!H3</f>
        <v>107001013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31.12.2008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768</v>
      </c>
      <c r="D28" s="108">
        <v>768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7</v>
      </c>
      <c r="D31" s="108">
        <v>7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340</v>
      </c>
      <c r="D32" s="108">
        <v>340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41</v>
      </c>
      <c r="D38" s="105">
        <f>SUM(D39:D42)</f>
        <v>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41</v>
      </c>
      <c r="D42" s="108">
        <v>41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1156</v>
      </c>
      <c r="D43" s="104">
        <f>D24+D28+D29+D31+D30+D32+D33+D38</f>
        <v>1156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1156</v>
      </c>
      <c r="D44" s="103">
        <f>D43+D21+D19+D9</f>
        <v>1156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7</v>
      </c>
      <c r="D71" s="105">
        <f>SUM(D72:D74)</f>
        <v>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7</v>
      </c>
      <c r="D73" s="108">
        <v>7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224</v>
      </c>
      <c r="D75" s="103">
        <f>D76+D78</f>
        <v>224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224</v>
      </c>
      <c r="D76" s="108">
        <v>224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1780</v>
      </c>
      <c r="D85" s="104">
        <f>SUM(D86:D90)+D94</f>
        <v>1780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1049</v>
      </c>
      <c r="D87" s="108">
        <v>1049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35</v>
      </c>
      <c r="D89" s="108">
        <v>35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141</v>
      </c>
      <c r="D90" s="103">
        <f>SUM(D91:D93)</f>
        <v>141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141</v>
      </c>
      <c r="D93" s="108">
        <v>141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555</v>
      </c>
      <c r="D94" s="108">
        <v>555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1881</v>
      </c>
      <c r="D95" s="108">
        <v>1881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3892</v>
      </c>
      <c r="D96" s="104">
        <f>D85+D80+D75+D71+D95</f>
        <v>3892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3892</v>
      </c>
      <c r="D97" s="104">
        <f>D96+D68+D66</f>
        <v>3892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"Рекорд"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107001013</v>
      </c>
    </row>
    <row r="5" spans="1:9" ht="15">
      <c r="A5" s="501" t="s">
        <v>5</v>
      </c>
      <c r="B5" s="622" t="str">
        <f>'справка №1-БАЛАНС'!E5</f>
        <v>към 31.12.2008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"Рекорд" АД</v>
      </c>
      <c r="C5" s="628"/>
      <c r="D5" s="628"/>
      <c r="E5" s="570" t="s">
        <v>2</v>
      </c>
      <c r="F5" s="451">
        <f>'справка №1-БАЛАНС'!H3</f>
        <v>107001013</v>
      </c>
    </row>
    <row r="6" spans="1:13" ht="15" customHeight="1">
      <c r="A6" s="27" t="s">
        <v>822</v>
      </c>
      <c r="B6" s="629" t="str">
        <f>'справка №1-БАЛАНС'!E5</f>
        <v>към 31.12.2008 г.</v>
      </c>
      <c r="C6" s="629"/>
      <c r="D6" s="510"/>
      <c r="E6" s="569" t="s">
        <v>865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</v>
      </c>
      <c r="D63" s="441"/>
      <c r="E63" s="441"/>
      <c r="F63" s="443">
        <f>C63-E63</f>
        <v>1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849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vanilia</cp:lastModifiedBy>
  <cp:lastPrinted>2009-01-16T16:37:18Z</cp:lastPrinted>
  <dcterms:created xsi:type="dcterms:W3CDTF">2000-06-29T12:02:40Z</dcterms:created>
  <dcterms:modified xsi:type="dcterms:W3CDTF">2009-01-16T16:38:08Z</dcterms:modified>
  <cp:category/>
  <cp:version/>
  <cp:contentType/>
  <cp:contentStatus/>
</cp:coreProperties>
</file>