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8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<sst xmlns="http://schemas.openxmlformats.org/spreadsheetml/2006/main" count="1070" uniqueCount="876">
  <si>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</si>
  <si>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</si>
  <si>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</si>
  <si>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</si>
  <si>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</si>
  <si>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</si>
  <si>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</si>
  <si>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</si>
  <si>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</si>
  <si>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</si>
  <si>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</si>
  <si>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</si>
  <si>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</si>
  <si>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</si>
  <si>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</si>
  <si>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</si>
  <si>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</si>
  <si>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</si>
  <si>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</si>
  <si>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</si>
  <si>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</si>
  <si>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</si>
  <si>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</si>
  <si>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</si>
  <si>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</si>
  <si>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</si>
  <si>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</si>
  <si>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</si>
  <si>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</si>
  <si>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</si>
  <si>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</si>
  <si>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</si>
  <si>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</si>
  <si>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</si>
  <si>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</si>
  <si>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</si>
  <si>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</si>
  <si>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</si>
  <si>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</si>
  <si>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</si>
  <si>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</si>
  <si>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</si>
  <si>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</si>
  <si>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</si>
  <si>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</si>
  <si>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</si>
  <si>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</si>
  <si>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</si>
  <si>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</si>
  <si>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</si>
  <si>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</si>
  <si>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</si>
  <si>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</si>
  <si>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</si>
  <si>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</si>
  <si>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</si>
  <si>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</si>
  <si>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</si>
  <si>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</si>
  <si>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</si>
  <si>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</si>
  <si>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</si>
  <si>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</si>
  <si>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</si>
  <si>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</si>
  <si>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</si>
  <si>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</si>
  <si>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</si>
  <si>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</si>
  <si>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</si>
  <si>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</si>
  <si>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</si>
  <si>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</si>
  <si>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</si>
  <si>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</si>
  <si>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</si>
  <si>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</si>
  <si>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</si>
  <si>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</si>
  <si>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</si>
  <si>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</si>
  <si>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</si>
  <si>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</si>
  <si>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</si>
  <si>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</si>
  <si>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</si>
  <si>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</si>
  <si>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</si>
  <si>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</si>
  <si>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</si>
  <si>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</si>
  <si>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</si>
  <si>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</si>
  <si>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</si>
  <si>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</si>
  <si>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</si>
  <si>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</si>
  <si>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</si>
  <si>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</si>
  <si>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</si>
  <si>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</si>
  <si>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</si>
  <si>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</si>
  <si>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</si>
  <si>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</si>
  <si>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</si>
  <si>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</si>
  <si>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</si>
  <si>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</si>
  <si>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</si>
  <si>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</si>
  <si>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</si>
  <si>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</si>
  <si>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</si>
  <si>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</si>
  <si>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</si>
  <si>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</si>
  <si>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</si>
  <si>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</si>
  <si>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</si>
  <si>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</si>
  <si>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</si>
  <si>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</si>
  <si>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</si>
  <si>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</si>
  <si>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</si>
  <si>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</si>
  <si>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</si>
  <si>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</si>
  <si>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</si>
  <si>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</si>
  <si>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</si>
  <si>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</si>
  <si>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</si>
  <si>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</si>
  <si>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</si>
  <si>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</si>
  <si>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</si>
  <si>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</si>
  <si>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</si>
  <si>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</si>
  <si>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</si>
  <si>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</si>
  <si>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</si>
  <si>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</si>
  <si>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</si>
  <si>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</si>
  <si>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</si>
  <si>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</si>
  <si>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</si>
  <si>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</si>
  <si>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</si>
  <si>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</si>
  <si>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</si>
  <si>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</si>
  <si>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</si>
  <si>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</si>
  <si>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</si>
  <si>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</si>
  <si>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</si>
  <si>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</si>
  <si>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</si>
  <si>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</si>
  <si>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</si>
  <si>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</si>
  <si>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</si>
  <si>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</si>
  <si>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</si>
  <si>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</si>
  <si>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</si>
  <si>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</si>
  <si>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</si>
  <si>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</si>
  <si>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</si>
  <si>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</si>
  <si>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</si>
  <si>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</si>
  <si>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</si>
  <si>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</si>
  <si>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</si>
  <si>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</si>
  <si>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</si>
  <si>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</si>
  <si>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</si>
  <si>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</si>
  <si>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</si>
  <si>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</si>
  <si>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</si>
  <si>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</si>
  <si>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</si>
  <si>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</si>
  <si>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</si>
  <si>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</si>
  <si>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</si>
  <si>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</si>
  <si>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</si>
  <si>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</si>
  <si>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</si>
  <si>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</si>
  <si>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</si>
  <si>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</si>
  <si>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</si>
  <si>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</si>
  <si>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</si>
  <si>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</si>
  <si>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</si>
  <si>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</si>
  <si>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</si>
  <si>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</si>
  <si>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</si>
  <si>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</si>
  <si>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</si>
  <si>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</si>
  <si>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</si>
  <si>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</si>
  <si>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</si>
  <si>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</si>
  <si>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</si>
  <si>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</si>
  <si>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</si>
  <si>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</si>
  <si>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</si>
  <si>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</si>
  <si>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</si>
  <si>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</si>
  <si>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</si>
  <si>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</si>
  <si>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</si>
  <si>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</si>
  <si>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</si>
  <si>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</si>
  <si>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</si>
  <si>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</si>
  <si>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</si>
  <si>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</si>
  <si>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</si>
  <si>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</si>
  <si>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</si>
  <si>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</si>
  <si>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</si>
  <si>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</si>
  <si>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</si>
  <si>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</si>
  <si>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</si>
  <si>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</si>
  <si>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</si>
  <si>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</si>
  <si>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</si>
  <si>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</si>
  <si>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</si>
  <si>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</si>
  <si>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</si>
  <si>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</si>
  <si>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</si>
  <si>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</si>
  <si>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</si>
  <si>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</si>
  <si>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</si>
  <si>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</si>
  <si>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</si>
  <si>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</si>
  <si>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</si>
  <si>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</si>
  <si>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</si>
  <si>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</si>
  <si>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</si>
  <si>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</si>
  <si>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</si>
  <si>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</si>
  <si>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</si>
  <si>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</si>
  <si>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</si>
  <si>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</si>
  <si>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</si>
  <si>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</si>
  <si>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</si>
  <si>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</si>
  <si>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</si>
  <si>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</si>
  <si>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</si>
  <si>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</si>
  <si>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</si>
  <si>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</si>
  <si>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</si>
  <si>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</si>
  <si>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</si>
  <si>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</si>
  <si>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</si>
  <si>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</si>
  <si>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</si>
  <si>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</si>
  <si>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</si>
  <si>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</si>
  <si>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</si>
  <si>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</si>
  <si>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</si>
  <si>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</si>
  <si>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</si>
  <si>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</si>
  <si>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</si>
  <si>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</si>
  <si>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</si>
  <si>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</si>
  <si>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</si>
  <si>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</si>
  <si>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</si>
  <si>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</si>
  <si>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</si>
  <si>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</si>
  <si>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</si>
  <si>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</si>
  <si>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</si>
  <si>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</si>
  <si>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</si>
  <si>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</si>
  <si>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</si>
  <si>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</si>
  <si>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</si>
  <si>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</si>
  <si>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</si>
  <si>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</si>
  <si>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</si>
  <si>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</si>
  <si>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</si>
  <si>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</si>
  <si>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</si>
  <si>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</si>
  <si>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</si>
  <si>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</si>
  <si>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</si>
  <si>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</si>
  <si>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</si>
  <si>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</si>
  <si>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</si>
  <si>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</si>
  <si>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</si>
  <si>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</si>
  <si>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</si>
  <si>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</si>
  <si>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</si>
  <si>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</si>
  <si>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</si>
  <si>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</si>
  <si>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</si>
  <si>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</si>
  <si>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</si>
  <si>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</si>
  <si>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</si>
  <si>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</si>
  <si>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</si>
  <si>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</si>
  <si>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</si>
  <si>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</si>
  <si>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</si>
  <si>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</si>
  <si>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</si>
  <si>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</si>
  <si>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</si>
  <si>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</si>
  <si>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</si>
  <si>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</si>
  <si>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</si>
  <si>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</si>
  <si>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</si>
  <si>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</si>
  <si>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</si>
  <si>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</si>
  <si>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</si>
  <si>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</si>
  <si>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</si>
  <si>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</si>
  <si>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</si>
  <si>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</si>
  <si>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</si>
  <si>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</si>
  <si>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</si>
  <si>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</si>
  <si>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</si>
  <si>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</si>
  <si>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</si>
  <si>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</si>
  <si>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</si>
  <si>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</si>
  <si>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</si>
  <si>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</si>
  <si>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</si>
  <si>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</si>
  <si>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</si>
  <si>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</si>
  <si>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</si>
  <si>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</si>
  <si>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</si>
  <si>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</si>
  <si>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</si>
  <si>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</si>
  <si>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</si>
  <si>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</si>
  <si>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</si>
  <si>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</si>
  <si>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</si>
  <si>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</si>
  <si>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</si>
  <si>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</si>
  <si>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</si>
  <si>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</si>
  <si>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</si>
  <si>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</si>
  <si>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</si>
  <si>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</si>
  <si>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</si>
  <si>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</si>
  <si>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</si>
  <si>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</si>
  <si>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</si>
  <si>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</si>
  <si>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</si>
  <si>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</si>
  <si>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</si>
  <si>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</si>
  <si>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</si>
  <si>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</si>
  <si>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</si>
  <si>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</si>
  <si>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</si>
  <si>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</si>
  <si>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</si>
  <si>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</si>
  <si>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</si>
  <si>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</si>
  <si>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</si>
  <si>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</si>
  <si>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</si>
  <si>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</si>
  <si>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</si>
  <si>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</si>
  <si>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</si>
  <si>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</si>
  <si>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</si>
  <si>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</si>
  <si>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</si>
  <si>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</si>
  <si>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</si>
  <si>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</si>
  <si>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</si>
  <si>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</si>
  <si>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</si>
  <si>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</si>
  <si>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</si>
  <si>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</si>
  <si>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</si>
  <si>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</si>
  <si>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</si>
  <si>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</si>
  <si>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</si>
  <si>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</si>
  <si>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</si>
  <si>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</si>
  <si>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</si>
  <si>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</si>
  <si>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</si>
  <si>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</si>
  <si>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</si>
  <si>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</si>
  <si>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</si>
  <si>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</si>
  <si>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</si>
  <si>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</si>
  <si>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</si>
  <si>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</si>
  <si>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</si>
  <si>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</si>
  <si>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</si>
  <si>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</si>
  <si>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</si>
  <si>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</si>
  <si>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</si>
  <si>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</si>
  <si>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</si>
  <si>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</si>
  <si>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</si>
  <si>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</si>
  <si>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</si>
  <si>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</si>
  <si>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</si>
  <si>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</si>
  <si>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</si>
  <si>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</si>
  <si>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</si>
  <si>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</si>
  <si>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</si>
  <si>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</si>
  <si>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</si>
  <si>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</si>
  <si>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</si>
  <si>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</si>
  <si>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</si>
  <si>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</si>
  <si>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</si>
  <si>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</si>
  <si>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</si>
  <si>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</si>
  <si>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</si>
  <si>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</si>
  <si>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</si>
  <si>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</si>
  <si>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</si>
  <si>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</si>
  <si>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</si>
  <si>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</si>
  <si>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</si>
  <si>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</si>
  <si>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</si>
  <si>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</si>
  <si>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</si>
  <si>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</si>
  <si>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</si>
  <si>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</si>
  <si>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</si>
  <si>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</si>
  <si>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</si>
  <si>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</si>
  <si>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</si>
  <si>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</si>
  <si>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</si>
  <si>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</si>
  <si>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</si>
  <si>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</si>
  <si>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</si>
  <si>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</si>
  <si>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</si>
  <si>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</si>
  <si>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</si>
  <si>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</si>
  <si>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</si>
  <si>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</si>
  <si>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</si>
  <si>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</si>
  <si>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</si>
  <si>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</si>
  <si>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</si>
  <si>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</si>
  <si>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</si>
  <si>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</si>
  <si>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</si>
  <si>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</si>
  <si>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</si>
  <si>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</si>
  <si>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</si>
  <si>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</si>
  <si>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</si>
  <si>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</si>
  <si>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</si>
  <si>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</si>
  <si>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</si>
  <si>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</si>
  <si>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</si>
  <si>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</si>
  <si>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</si>
  <si>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</si>
  <si>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</si>
  <si>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</si>
  <si>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</si>
  <si>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</si>
  <si>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</si>
  <si>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</si>
  <si>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</si>
  <si>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</si>
  <si>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</si>
  <si>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</si>
  <si>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</si>
  <si>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</si>
  <si>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</si>
  <si>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</si>
  <si>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</si>
  <si>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</si>
  <si>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</si>
  <si>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</si>
  <si>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</si>
  <si>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</si>
  <si>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</si>
  <si>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</si>
  <si>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</si>
  <si>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</si>
  <si>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</si>
  <si>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</si>
  <si>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</si>
  <si>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</si>
  <si>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</si>
  <si>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</si>
  <si>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</si>
  <si>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</si>
  <si>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</si>
  <si>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</si>
  <si>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</si>
  <si>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</si>
  <si>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</si>
  <si>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</si>
  <si>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</si>
  <si>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</si>
  <si>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</si>
  <si>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</si>
  <si>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</si>
  <si>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</si>
  <si>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</si>
  <si>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</si>
  <si>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</si>
  <si>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</si>
  <si>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</si>
  <si>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</si>
  <si>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</si>
  <si>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</si>
  <si>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</si>
  <si>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</si>
  <si>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</si>
  <si>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</si>
  <si>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</si>
  <si>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</si>
  <si>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</si>
  <si>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</si>
  <si>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</si>
  <si>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</si>
  <si>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</si>
  <si>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</si>
  <si>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</si>
  <si>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</si>
  <si>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</si>
  <si>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</si>
  <si>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</si>
  <si>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</si>
  <si>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</si>
  <si>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</si>
  <si>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</si>
  <si>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</si>
  <si>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</si>
  <si>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</si>
  <si>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</si>
  <si>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</si>
  <si>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</si>
  <si>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</si>
  <si>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</si>
  <si>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</si>
  <si>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</si>
  <si>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</si>
  <si>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</si>
  <si>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</si>
  <si>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</si>
  <si>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</si>
  <si>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</si>
  <si>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</si>
  <si>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</si>
  <si>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</si>
  <si>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</si>
  <si>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</si>
  <si>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</si>
  <si>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</si>
  <si>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</si>
  <si>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</si>
  <si>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</si>
  <si>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</si>
  <si>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</si>
  <si>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</si>
  <si>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</si>
  <si>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</si>
  <si>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</si>
  <si>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</si>
  <si>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</si>
  <si>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</si>
  <si>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</si>
  <si>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</si>
  <si>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</si>
  <si>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</si>
  <si>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</si>
  <si>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</si>
  <si>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</si>
  <si>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</si>
  <si>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</si>
  <si>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</si>
  <si>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</si>
  <si>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</si>
  <si>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</si>
  <si>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</si>
  <si>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</si>
  <si>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</si>
  <si>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</si>
  <si>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</si>
  <si>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</si>
  <si>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</si>
  <si>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</si>
  <si>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</si>
  <si>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</si>
  <si>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</si>
  <si>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</si>
  <si>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</si>
  <si>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</si>
  <si>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</si>
  <si>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</si>
  <si>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</si>
  <si>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</si>
  <si>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</si>
  <si>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</si>
  <si>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</si>
  <si>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</si>
  <si>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</si>
  <si>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</si>
  <si>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</si>
  <si>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</si>
  <si>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</si>
  <si>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</si>
  <si>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</si>
  <si>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</si>
  <si>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</si>
  <si>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</si>
  <si>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</si>
  <si>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</si>
  <si>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</si>
  <si>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</si>
  <si>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</si>
  <si>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</si>
  <si>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</si>
  <si>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</si>
  <si>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</si>
  <si>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</si>
  <si>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</si>
  <si>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</si>
  <si>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</si>
  <si>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</si>
  <si>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</si>
  <si>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</si>
  <si>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</si>
  <si>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</si>
  <si>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</si>
  <si>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</si>
  <si>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</si>
  <si>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</si>
  <si>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</si>
  <si>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</si>
  <si>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</si>
  <si>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</si>
  <si>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</si>
  <si>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</si>
  <si>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</si>
  <si>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</si>
  <si>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</si>
  <si>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</si>
  <si>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</si>
  <si>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</si>
  <si>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</si>
  <si>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</si>
  <si>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</si>
  <si>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</si>
  <si>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</si>
  <si>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</si>
  <si>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</si>
  <si>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</si>
  <si>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</si>
  <si>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</si>
  <si>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</si>
  <si>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</si>
  <si>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</si>
  <si>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</si>
  <si>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</si>
  <si>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</si>
  <si>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</si>
  <si>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</si>
  <si>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</si>
  <si>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</si>
  <si>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</si>
  <si>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</si>
  <si>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</si>
  <si>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</si>
  <si>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</si>
  <si>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</si>
  <si>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</si>
  <si>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</si>
  <si>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</si>
  <si>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</si>
  <si>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</si>
  <si>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</si>
  <si>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</si>
  <si>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</si>
  <si>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</si>
  <si>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</si>
  <si>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</si>
  <si>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</si>
  <si>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</si>
  <si>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</si>
  <si>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</si>
  <si>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</si>
  <si>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</si>
  <si>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</si>
  <si>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</si>
  <si>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</si>
  <si>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</si>
  <si>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</si>
  <si>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</si>
  <si>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</si>
  <si>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</si>
  <si>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</si>
  <si>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</si>
  <si>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</si>
  <si>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</si>
  <si>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</si>
  <si>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</si>
  <si>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</si>
  <si>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</si>
  <si>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</si>
  <si>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</si>
  <si>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</si>
  <si>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</si>
  <si>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</si>
  <si>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</si>
  <si>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</si>
  <si>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</si>
  <si>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</si>
  <si>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</si>
  <si>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</si>
  <si>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</si>
  <si>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</si>
  <si>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</si>
  <si>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</si>
  <si>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</si>
  <si>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</si>
  <si>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</si>
  <si>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</si>
  <si>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</si>
  <si>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</si>
  <si>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</si>
  <si>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</si>
  <si>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</si>
  <si>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</si>
  <si>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</si>
  <si>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</si>
  <si>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</si>
  <si>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</si>
  <si>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</si>
  <si>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</si>
  <si>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</si>
  <si>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</si>
  <si>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</si>
  <si>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</si>
  <si>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</si>
  <si>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</si>
  <si>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</si>
  <si>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</si>
  <si>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</si>
  <si>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</si>
  <si>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</si>
  <si>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</si>
  <si>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</si>
  <si>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</si>
  <si>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</si>
  <si>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</si>
  <si>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</si>
  <si>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</si>
  <si>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</si>
  <si>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</si>
  <si>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</si>
  <si>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</si>
  <si>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>Явор Хайтов, Красимир Сланчев</t>
  </si>
  <si>
    <t>Ръководител: Явор Хайтов, Красимир Сланчев</t>
  </si>
  <si>
    <t>Хайтов, Красимир Сланчев</t>
  </si>
  <si>
    <t xml:space="preserve">                                    Съставител:                        </t>
  </si>
  <si>
    <t>Явор Хайтов</t>
  </si>
  <si>
    <t>Красимир Сланчев</t>
  </si>
  <si>
    <t>консолидиран</t>
  </si>
  <si>
    <t>Боряна Машова</t>
  </si>
  <si>
    <t>Съставител: Боряна Машова</t>
  </si>
  <si>
    <t>Машова</t>
  </si>
  <si>
    <t>1.Артескос 98  АД</t>
  </si>
  <si>
    <t>01.01.2009 - 31.12.2009</t>
  </si>
  <si>
    <t>07.04.2010г</t>
  </si>
  <si>
    <t>Дата  на съставяне: 07.04.2010г</t>
  </si>
  <si>
    <t xml:space="preserve">Дата  на съставяне:  07.04.2010г                                                                                                                         </t>
  </si>
  <si>
    <t xml:space="preserve">Съставител:   Боряна </t>
  </si>
  <si>
    <t xml:space="preserve"> Ръководител         Явор   </t>
  </si>
  <si>
    <t>Дата  на съставяне:  07.04.2010г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</si>
</sst>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01" sqref="A10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857</v>
      </c>
      <c r="F3" s="217" t="s">
        <v>2</v>
      </c>
      <c r="G3" s="172"/>
      <c r="H3" s="461">
        <v>175443402</v>
      </c>
    </row>
    <row r="4" spans="1:8" ht="15">
      <c r="A4" s="577" t="s">
        <v>3</v>
      </c>
      <c r="B4" s="583"/>
      <c r="C4" s="583"/>
      <c r="D4" s="583"/>
      <c r="E4" s="50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91752</v>
      </c>
      <c r="D11" s="151">
        <v>52354</v>
      </c>
      <c r="E11" s="237" t="s">
        <v>22</v>
      </c>
      <c r="F11" s="242" t="s">
        <v>23</v>
      </c>
      <c r="G11" s="152">
        <v>58363</v>
      </c>
      <c r="H11" s="152">
        <v>58363</v>
      </c>
    </row>
    <row r="12" spans="1:8" ht="15">
      <c r="A12" s="235" t="s">
        <v>24</v>
      </c>
      <c r="B12" s="241" t="s">
        <v>25</v>
      </c>
      <c r="C12" s="151">
        <v>7447</v>
      </c>
      <c r="D12" s="151">
        <v>7901</v>
      </c>
      <c r="E12" s="237" t="s">
        <v>26</v>
      </c>
      <c r="F12" s="242" t="s">
        <v>27</v>
      </c>
      <c r="G12" s="153">
        <v>58363</v>
      </c>
      <c r="H12" s="153">
        <v>58363</v>
      </c>
    </row>
    <row r="13" spans="1:8" ht="15">
      <c r="A13" s="235" t="s">
        <v>28</v>
      </c>
      <c r="B13" s="241" t="s">
        <v>29</v>
      </c>
      <c r="C13" s="151">
        <v>2184</v>
      </c>
      <c r="D13" s="151">
        <v>2427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737</v>
      </c>
      <c r="D14" s="151">
        <v>941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1448</v>
      </c>
      <c r="D15" s="151">
        <v>1597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669</v>
      </c>
      <c r="D17" s="151">
        <v>239</v>
      </c>
      <c r="E17" s="243" t="s">
        <v>46</v>
      </c>
      <c r="F17" s="245" t="s">
        <v>47</v>
      </c>
      <c r="G17" s="154">
        <f>G11+G14+G15+G16</f>
        <v>58363</v>
      </c>
      <c r="H17" s="154">
        <f>H11+H14+H15+H16</f>
        <v>58363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150</v>
      </c>
      <c r="D18" s="151">
        <v>133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104387</v>
      </c>
      <c r="D19" s="155">
        <f>SUM(D11:D18)</f>
        <v>65592</v>
      </c>
      <c r="E19" s="237" t="s">
        <v>53</v>
      </c>
      <c r="F19" s="242" t="s">
        <v>54</v>
      </c>
      <c r="G19" s="152">
        <v>10072</v>
      </c>
      <c r="H19" s="152">
        <v>10072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251</v>
      </c>
      <c r="D20" s="151">
        <v>79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4</v>
      </c>
      <c r="D23" s="151">
        <v>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10072</v>
      </c>
      <c r="H25" s="154">
        <f>H19+H20+H21</f>
        <v>10072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3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</v>
      </c>
      <c r="D27" s="155">
        <f>SUM(D23:D26)</f>
        <v>16</v>
      </c>
      <c r="E27" s="253" t="s">
        <v>83</v>
      </c>
      <c r="F27" s="242" t="s">
        <v>84</v>
      </c>
      <c r="G27" s="154">
        <f>SUM(G28:G30)</f>
        <v>-2802</v>
      </c>
      <c r="H27" s="154">
        <f>SUM(H28:H30)</f>
        <v>4245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4222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-2805</v>
      </c>
      <c r="H29" s="316"/>
      <c r="M29" s="157"/>
    </row>
    <row r="30" spans="1:8" ht="15">
      <c r="A30" s="235" t="s">
        <v>90</v>
      </c>
      <c r="B30" s="241" t="s">
        <v>91</v>
      </c>
      <c r="C30" s="151">
        <v>44877</v>
      </c>
      <c r="D30" s="151">
        <v>13514</v>
      </c>
      <c r="E30" s="237" t="s">
        <v>92</v>
      </c>
      <c r="F30" s="242" t="s">
        <v>93</v>
      </c>
      <c r="G30" s="158">
        <v>3</v>
      </c>
      <c r="H30" s="158">
        <v>23</v>
      </c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44877</v>
      </c>
      <c r="D32" s="155">
        <f>D30+D31</f>
        <v>13514</v>
      </c>
      <c r="E32" s="243" t="s">
        <v>100</v>
      </c>
      <c r="F32" s="242" t="s">
        <v>101</v>
      </c>
      <c r="G32" s="316">
        <v>-9325</v>
      </c>
      <c r="H32" s="316">
        <v>-7050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-12127</v>
      </c>
      <c r="H33" s="154">
        <f>H27+H31+H32</f>
        <v>-2805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899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56308</v>
      </c>
      <c r="H36" s="154">
        <f>H25+H17+H33</f>
        <v>65630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899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16138</v>
      </c>
      <c r="H39" s="158">
        <v>493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201</v>
      </c>
      <c r="H43" s="152">
        <v>351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899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43735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896</v>
      </c>
      <c r="H48" s="152">
        <v>541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1097</v>
      </c>
      <c r="H49" s="154">
        <f>SUM(H43:H48)</f>
        <v>892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43735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504</v>
      </c>
      <c r="H53" s="152">
        <v>446</v>
      </c>
    </row>
    <row r="54" spans="1:8" ht="15">
      <c r="A54" s="235" t="s">
        <v>166</v>
      </c>
      <c r="B54" s="249" t="s">
        <v>167</v>
      </c>
      <c r="C54" s="151">
        <v>630</v>
      </c>
      <c r="D54" s="151">
        <v>800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151052</v>
      </c>
      <c r="D55" s="155">
        <f>D19+D20+D21+D27+D32+D45+D51+D53+D54</f>
        <v>123736</v>
      </c>
      <c r="E55" s="237" t="s">
        <v>172</v>
      </c>
      <c r="F55" s="261" t="s">
        <v>173</v>
      </c>
      <c r="G55" s="154">
        <f>G49+G51+G52+G53+G54</f>
        <v>1601</v>
      </c>
      <c r="H55" s="154">
        <f>H49+H51+H52+H53+H54</f>
        <v>1338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2220</v>
      </c>
      <c r="D58" s="151">
        <v>4161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1297</v>
      </c>
      <c r="D59" s="151">
        <v>2238</v>
      </c>
      <c r="E59" s="251" t="s">
        <v>181</v>
      </c>
      <c r="F59" s="242" t="s">
        <v>182</v>
      </c>
      <c r="G59" s="152">
        <v>73608</v>
      </c>
      <c r="H59" s="152">
        <v>73504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318</v>
      </c>
      <c r="H60" s="152">
        <v>146</v>
      </c>
    </row>
    <row r="61" spans="1:18" ht="15">
      <c r="A61" s="235" t="s">
        <v>187</v>
      </c>
      <c r="B61" s="244" t="s">
        <v>188</v>
      </c>
      <c r="C61" s="151">
        <v>40</v>
      </c>
      <c r="D61" s="151">
        <v>103</v>
      </c>
      <c r="E61" s="243" t="s">
        <v>189</v>
      </c>
      <c r="F61" s="272" t="s">
        <v>190</v>
      </c>
      <c r="G61" s="154">
        <f>SUM(G62:G68)</f>
        <v>24441</v>
      </c>
      <c r="H61" s="154">
        <f>SUM(H62:H68)</f>
        <v>17103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7024</v>
      </c>
      <c r="H62" s="152">
        <v>1698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8212</v>
      </c>
      <c r="H63" s="152">
        <v>6383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3557</v>
      </c>
      <c r="D64" s="155">
        <f>SUM(D58:D63)</f>
        <v>6502</v>
      </c>
      <c r="E64" s="237" t="s">
        <v>200</v>
      </c>
      <c r="F64" s="242" t="s">
        <v>201</v>
      </c>
      <c r="G64" s="152">
        <v>5306</v>
      </c>
      <c r="H64" s="152">
        <v>5212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191</v>
      </c>
      <c r="H65" s="152">
        <v>1477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1619</v>
      </c>
      <c r="H66" s="152">
        <v>867</v>
      </c>
    </row>
    <row r="67" spans="1:8" ht="15">
      <c r="A67" s="235" t="s">
        <v>207</v>
      </c>
      <c r="B67" s="241" t="s">
        <v>208</v>
      </c>
      <c r="C67" s="151">
        <v>2471</v>
      </c>
      <c r="D67" s="151">
        <v>13733</v>
      </c>
      <c r="E67" s="237" t="s">
        <v>209</v>
      </c>
      <c r="F67" s="242" t="s">
        <v>210</v>
      </c>
      <c r="G67" s="152">
        <v>764</v>
      </c>
      <c r="H67" s="152">
        <v>336</v>
      </c>
    </row>
    <row r="68" spans="1:8" ht="15">
      <c r="A68" s="235" t="s">
        <v>211</v>
      </c>
      <c r="B68" s="241" t="s">
        <v>212</v>
      </c>
      <c r="C68" s="151">
        <v>10137</v>
      </c>
      <c r="D68" s="151">
        <v>5952</v>
      </c>
      <c r="E68" s="237" t="s">
        <v>213</v>
      </c>
      <c r="F68" s="242" t="s">
        <v>214</v>
      </c>
      <c r="G68" s="152">
        <v>1325</v>
      </c>
      <c r="H68" s="152">
        <v>1130</v>
      </c>
    </row>
    <row r="69" spans="1:8" ht="15">
      <c r="A69" s="235" t="s">
        <v>215</v>
      </c>
      <c r="B69" s="241" t="s">
        <v>216</v>
      </c>
      <c r="C69" s="151">
        <v>44</v>
      </c>
      <c r="D69" s="151">
        <v>575</v>
      </c>
      <c r="E69" s="251" t="s">
        <v>78</v>
      </c>
      <c r="F69" s="242" t="s">
        <v>217</v>
      </c>
      <c r="G69" s="152">
        <v>359</v>
      </c>
      <c r="H69" s="152">
        <v>284</v>
      </c>
    </row>
    <row r="70" spans="1:8" ht="15">
      <c r="A70" s="235" t="s">
        <v>218</v>
      </c>
      <c r="B70" s="241" t="s">
        <v>219</v>
      </c>
      <c r="C70" s="151">
        <v>5453</v>
      </c>
      <c r="D70" s="151">
        <v>8041</v>
      </c>
      <c r="E70" s="237" t="s">
        <v>220</v>
      </c>
      <c r="F70" s="242" t="s">
        <v>221</v>
      </c>
      <c r="G70" s="152">
        <v>1914</v>
      </c>
      <c r="H70" s="152">
        <v>1915</v>
      </c>
    </row>
    <row r="71" spans="1:18" ht="15">
      <c r="A71" s="235" t="s">
        <v>222</v>
      </c>
      <c r="B71" s="241" t="s">
        <v>223</v>
      </c>
      <c r="C71" s="151">
        <v>915</v>
      </c>
      <c r="D71" s="151">
        <v>89</v>
      </c>
      <c r="E71" s="253" t="s">
        <v>46</v>
      </c>
      <c r="F71" s="273" t="s">
        <v>224</v>
      </c>
      <c r="G71" s="161">
        <f>G59+G60+G61+G69+G70</f>
        <v>100640</v>
      </c>
      <c r="H71" s="161">
        <f>H59+H60+H61+H69+H70</f>
        <v>92952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199</v>
      </c>
      <c r="D72" s="151">
        <v>121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259</v>
      </c>
      <c r="D74" s="151">
        <v>186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19478</v>
      </c>
      <c r="D75" s="155">
        <f>SUM(D67:D74)</f>
        <v>28697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100640</v>
      </c>
      <c r="H79" s="162">
        <f>H71+H74+H75+H76</f>
        <v>92952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534</v>
      </c>
      <c r="D87" s="151">
        <v>895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65</v>
      </c>
      <c r="D88" s="151">
        <v>564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</v>
      </c>
      <c r="D90" s="151">
        <v>1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600</v>
      </c>
      <c r="D91" s="155">
        <f>SUM(D87:D90)</f>
        <v>1478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23635</v>
      </c>
      <c r="D93" s="155">
        <f>D64+D75+D84+D91+D92</f>
        <v>36677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174687</v>
      </c>
      <c r="D94" s="164">
        <f>D93+D55</f>
        <v>160413</v>
      </c>
      <c r="E94" s="449" t="s">
        <v>270</v>
      </c>
      <c r="F94" s="289" t="s">
        <v>271</v>
      </c>
      <c r="G94" s="165">
        <f>G36+G39+G55+G79</f>
        <v>174687</v>
      </c>
      <c r="H94" s="165">
        <f>H36+H39+H55+H79</f>
        <v>160413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1" t="s">
        <v>866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859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9">
      <selection activeCell="C9" sqref="C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 Железопътна Инфраструктура Холдингово Дружество АД</v>
      </c>
      <c r="C2" s="586"/>
      <c r="D2" s="586"/>
      <c r="E2" s="586"/>
      <c r="F2" s="588" t="s">
        <v>2</v>
      </c>
      <c r="G2" s="588"/>
      <c r="H2" s="526">
        <f>'справка №1-БАЛАНС'!H3</f>
        <v>175443402</v>
      </c>
    </row>
    <row r="3" spans="1:8" ht="15">
      <c r="A3" s="467" t="s">
        <v>274</v>
      </c>
      <c r="B3" s="586" t="str">
        <f>'справка №1-БАЛАНС'!E4</f>
        <v>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01.01.2009 - 31.12.2009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10264</v>
      </c>
      <c r="D9" s="46">
        <v>8318</v>
      </c>
      <c r="E9" s="298" t="s">
        <v>284</v>
      </c>
      <c r="F9" s="549" t="s">
        <v>285</v>
      </c>
      <c r="G9" s="550">
        <v>2651</v>
      </c>
      <c r="H9" s="550">
        <v>3378</v>
      </c>
    </row>
    <row r="10" spans="1:8" ht="12">
      <c r="A10" s="298" t="s">
        <v>286</v>
      </c>
      <c r="B10" s="299" t="s">
        <v>287</v>
      </c>
      <c r="C10" s="46">
        <v>6217</v>
      </c>
      <c r="D10" s="46">
        <v>3221</v>
      </c>
      <c r="E10" s="298" t="s">
        <v>288</v>
      </c>
      <c r="F10" s="549" t="s">
        <v>289</v>
      </c>
      <c r="G10" s="550">
        <v>18</v>
      </c>
      <c r="H10" s="550">
        <v>141</v>
      </c>
    </row>
    <row r="11" spans="1:8" ht="12">
      <c r="A11" s="298" t="s">
        <v>290</v>
      </c>
      <c r="B11" s="299" t="s">
        <v>291</v>
      </c>
      <c r="C11" s="46">
        <v>1662</v>
      </c>
      <c r="D11" s="46">
        <v>2055</v>
      </c>
      <c r="E11" s="300" t="s">
        <v>292</v>
      </c>
      <c r="F11" s="549" t="s">
        <v>293</v>
      </c>
      <c r="G11" s="550">
        <v>22955</v>
      </c>
      <c r="H11" s="550">
        <v>13669</v>
      </c>
    </row>
    <row r="12" spans="1:8" ht="12">
      <c r="A12" s="298" t="s">
        <v>294</v>
      </c>
      <c r="B12" s="299" t="s">
        <v>295</v>
      </c>
      <c r="C12" s="46">
        <v>5583</v>
      </c>
      <c r="D12" s="46">
        <v>5131</v>
      </c>
      <c r="E12" s="300" t="s">
        <v>78</v>
      </c>
      <c r="F12" s="549" t="s">
        <v>296</v>
      </c>
      <c r="G12" s="550">
        <v>918</v>
      </c>
      <c r="H12" s="550">
        <v>2083</v>
      </c>
    </row>
    <row r="13" spans="1:18" ht="12">
      <c r="A13" s="298" t="s">
        <v>297</v>
      </c>
      <c r="B13" s="299" t="s">
        <v>298</v>
      </c>
      <c r="C13" s="46">
        <v>889</v>
      </c>
      <c r="D13" s="46">
        <v>950</v>
      </c>
      <c r="E13" s="301" t="s">
        <v>51</v>
      </c>
      <c r="F13" s="551" t="s">
        <v>299</v>
      </c>
      <c r="G13" s="548">
        <f>SUM(G9:G12)</f>
        <v>26542</v>
      </c>
      <c r="H13" s="548">
        <f>SUM(H9:H12)</f>
        <v>19271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417</v>
      </c>
      <c r="D14" s="46">
        <v>733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288</v>
      </c>
      <c r="D15" s="47">
        <v>-826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3335</v>
      </c>
      <c r="D16" s="47">
        <v>515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2323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28655</v>
      </c>
      <c r="D19" s="49">
        <f>SUM(D9:D15)+D16</f>
        <v>20097</v>
      </c>
      <c r="E19" s="304" t="s">
        <v>316</v>
      </c>
      <c r="F19" s="552" t="s">
        <v>317</v>
      </c>
      <c r="G19" s="550">
        <v>20</v>
      </c>
      <c r="H19" s="550">
        <v>131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336</v>
      </c>
    </row>
    <row r="22" spans="1:8" ht="24">
      <c r="A22" s="304" t="s">
        <v>323</v>
      </c>
      <c r="B22" s="305" t="s">
        <v>324</v>
      </c>
      <c r="C22" s="46">
        <v>6407</v>
      </c>
      <c r="D22" s="46">
        <v>5831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492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20</v>
      </c>
      <c r="H24" s="548">
        <f>SUM(H19:H23)</f>
        <v>467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69</v>
      </c>
      <c r="D25" s="46">
        <v>743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6968</v>
      </c>
      <c r="D26" s="49">
        <f>SUM(D22:D25)</f>
        <v>6575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35623</v>
      </c>
      <c r="D28" s="50">
        <f>D26+D19</f>
        <v>26672</v>
      </c>
      <c r="E28" s="127" t="s">
        <v>338</v>
      </c>
      <c r="F28" s="554" t="s">
        <v>339</v>
      </c>
      <c r="G28" s="548">
        <f>G13+G15+G24</f>
        <v>26562</v>
      </c>
      <c r="H28" s="548">
        <f>H13+H15+H24</f>
        <v>19738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9061</v>
      </c>
      <c r="H30" s="53">
        <f>IF((D28-H28)&gt;0,D28-H28,0)</f>
        <v>6934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>
        <v>188</v>
      </c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35623</v>
      </c>
      <c r="D33" s="49">
        <f>D28-D31+D32</f>
        <v>26672</v>
      </c>
      <c r="E33" s="127" t="s">
        <v>352</v>
      </c>
      <c r="F33" s="554" t="s">
        <v>353</v>
      </c>
      <c r="G33" s="53">
        <f>G32-G31+G28</f>
        <v>26374</v>
      </c>
      <c r="H33" s="53">
        <f>H32-H31+H28</f>
        <v>19738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9249</v>
      </c>
      <c r="H34" s="548">
        <f>IF((D33-H33)&gt;0,D33-H33,0)</f>
        <v>6934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239</v>
      </c>
      <c r="D35" s="49">
        <f>D36+D37+D38</f>
        <v>525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>
        <v>5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239</v>
      </c>
      <c r="D37" s="430">
        <v>520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9488</v>
      </c>
      <c r="H39" s="559">
        <f>IF(H34&gt;0,IF(D35+H34&lt;0,0,D35+H34),IF(D34-D35&lt;0,D35-D34,0))</f>
        <v>7459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>
        <v>163</v>
      </c>
      <c r="H40" s="550">
        <v>409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9325</v>
      </c>
      <c r="H41" s="52">
        <f>IF(D39=0,IF(H39-H40&gt;0,H39-H40+D40,0),IF(D39-D40&lt;0,D40-D39+H40,0))</f>
        <v>7050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35862</v>
      </c>
      <c r="D42" s="53">
        <f>D33+D35+D39</f>
        <v>27197</v>
      </c>
      <c r="E42" s="128" t="s">
        <v>379</v>
      </c>
      <c r="F42" s="129" t="s">
        <v>380</v>
      </c>
      <c r="G42" s="53">
        <f>G39+G33</f>
        <v>35862</v>
      </c>
      <c r="H42" s="53">
        <f>H39+H33</f>
        <v>27197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855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 t="s">
        <v>870</v>
      </c>
      <c r="C48" s="427" t="s">
        <v>816</v>
      </c>
      <c r="D48" s="584" t="s">
        <v>865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5" t="s">
        <v>858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A28" sqref="A2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 Железопътна Инфраструктура Холдингово Дружество АД</v>
      </c>
      <c r="C4" s="541" t="s">
        <v>2</v>
      </c>
      <c r="D4" s="541">
        <f>'справка №1-БАЛАНС'!H3</f>
        <v>175443402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01.01.2009 - 31.12.2009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20573</v>
      </c>
      <c r="D10" s="54">
        <v>16985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-11379</v>
      </c>
      <c r="D11" s="54">
        <v>-9014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-5720</v>
      </c>
      <c r="D13" s="54">
        <v>-5747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-1494</v>
      </c>
      <c r="D14" s="54">
        <v>-1016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>
        <v>-3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-63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-1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-52</v>
      </c>
      <c r="D19" s="54">
        <v>-118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1864</v>
      </c>
      <c r="D20" s="55">
        <f>SUM(D10:D19)</f>
        <v>1085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-202</v>
      </c>
      <c r="D22" s="54">
        <v>-483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68</v>
      </c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-213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7</v>
      </c>
      <c r="D28" s="54">
        <v>30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-2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-342</v>
      </c>
      <c r="D32" s="55">
        <f>SUM(D22:D31)</f>
        <v>-443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12644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5446</v>
      </c>
      <c r="D36" s="54">
        <v>8487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-1827</v>
      </c>
      <c r="D37" s="54">
        <v>-16457</v>
      </c>
      <c r="E37" s="130"/>
      <c r="F37" s="130"/>
    </row>
    <row r="38" spans="1:6" ht="12">
      <c r="A38" s="332" t="s">
        <v>438</v>
      </c>
      <c r="B38" s="333" t="s">
        <v>439</v>
      </c>
      <c r="C38" s="54">
        <v>-363</v>
      </c>
      <c r="D38" s="54">
        <v>-460</v>
      </c>
      <c r="E38" s="130"/>
      <c r="F38" s="130"/>
    </row>
    <row r="39" spans="1:6" ht="12">
      <c r="A39" s="332" t="s">
        <v>440</v>
      </c>
      <c r="B39" s="333" t="s">
        <v>441</v>
      </c>
      <c r="C39" s="54">
        <v>-5652</v>
      </c>
      <c r="D39" s="54">
        <v>-4400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-4</v>
      </c>
      <c r="D41" s="54">
        <v>24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-2400</v>
      </c>
      <c r="D42" s="55">
        <f>SUM(D34:D41)</f>
        <v>-162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-878</v>
      </c>
      <c r="D43" s="55">
        <f>D42+D32+D20</f>
        <v>480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1478</v>
      </c>
      <c r="D44" s="132">
        <v>998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600</v>
      </c>
      <c r="D45" s="55">
        <f>D44+D43</f>
        <v>1478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859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C4">
      <selection activeCell="L38" sqref="L38:M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 Железопътна Инфраструктура Холдингово Дружество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175443402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01.01.2009 - 31.12.2009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58363</v>
      </c>
      <c r="D11" s="58">
        <f>'справка №1-БАЛАНС'!H19</f>
        <v>10072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4222</v>
      </c>
      <c r="J11" s="58">
        <f>'справка №1-БАЛАНС'!H29+'справка №1-БАЛАНС'!H32</f>
        <v>-7050</v>
      </c>
      <c r="K11" s="60"/>
      <c r="L11" s="344">
        <f>SUM(C11:K11)</f>
        <v>65607</v>
      </c>
      <c r="M11" s="58">
        <f>'справка №1-БАЛАНС'!H39</f>
        <v>493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23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23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>
        <v>23</v>
      </c>
      <c r="J13" s="60"/>
      <c r="K13" s="60"/>
      <c r="L13" s="344">
        <f t="shared" si="1"/>
        <v>23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58363</v>
      </c>
      <c r="D15" s="61">
        <f aca="true" t="shared" si="2" ref="D15:M15">D11+D12</f>
        <v>10072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4245</v>
      </c>
      <c r="J15" s="61">
        <f t="shared" si="2"/>
        <v>-7050</v>
      </c>
      <c r="K15" s="61">
        <f t="shared" si="2"/>
        <v>0</v>
      </c>
      <c r="L15" s="344">
        <f t="shared" si="1"/>
        <v>65630</v>
      </c>
      <c r="M15" s="61">
        <f t="shared" si="2"/>
        <v>493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-9325</v>
      </c>
      <c r="K16" s="60"/>
      <c r="L16" s="344">
        <f t="shared" si="1"/>
        <v>-9325</v>
      </c>
      <c r="M16" s="60">
        <v>-163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3</v>
      </c>
      <c r="J28" s="60"/>
      <c r="K28" s="60"/>
      <c r="L28" s="344">
        <f t="shared" si="1"/>
        <v>3</v>
      </c>
      <c r="M28" s="60">
        <v>15808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58363</v>
      </c>
      <c r="D29" s="59">
        <f aca="true" t="shared" si="6" ref="D29:M29">D17+D20+D21+D24+D28+D27+D15+D16</f>
        <v>10072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4248</v>
      </c>
      <c r="J29" s="59">
        <f t="shared" si="6"/>
        <v>-16375</v>
      </c>
      <c r="K29" s="59">
        <f t="shared" si="6"/>
        <v>0</v>
      </c>
      <c r="L29" s="344">
        <f t="shared" si="1"/>
        <v>56308</v>
      </c>
      <c r="M29" s="59">
        <f t="shared" si="6"/>
        <v>16138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58363</v>
      </c>
      <c r="D32" s="59">
        <f t="shared" si="7"/>
        <v>10072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4248</v>
      </c>
      <c r="J32" s="59">
        <f t="shared" si="7"/>
        <v>-16375</v>
      </c>
      <c r="K32" s="59">
        <f t="shared" si="7"/>
        <v>0</v>
      </c>
      <c r="L32" s="344">
        <f t="shared" si="1"/>
        <v>56308</v>
      </c>
      <c r="M32" s="59">
        <f>M29+M30+M31</f>
        <v>16138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2" t="s">
        <v>873</v>
      </c>
      <c r="E38" s="592"/>
      <c r="F38" s="592" t="s">
        <v>867</v>
      </c>
      <c r="G38" s="592"/>
      <c r="H38" s="592"/>
      <c r="I38" s="592"/>
      <c r="J38" s="15" t="s">
        <v>874</v>
      </c>
      <c r="K38" s="15"/>
      <c r="L38" s="592" t="s">
        <v>860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45" sqref="D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382</v>
      </c>
      <c r="B2" s="611"/>
      <c r="C2" s="612" t="str">
        <f>'справка №1-БАЛАНС'!E3</f>
        <v> Железопътна Инфраструктура Холдингово Дружество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175443402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01.01.2009 - 31.12.2009</v>
      </c>
      <c r="D3" s="613"/>
      <c r="E3" s="613"/>
      <c r="F3" s="485"/>
      <c r="G3" s="485"/>
      <c r="H3" s="485"/>
      <c r="I3" s="485"/>
      <c r="J3" s="485"/>
      <c r="K3" s="485"/>
      <c r="L3" s="485"/>
      <c r="M3" s="598" t="s">
        <v>4</v>
      </c>
      <c r="N3" s="59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9" t="s">
        <v>462</v>
      </c>
      <c r="B5" s="600"/>
      <c r="C5" s="607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5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5" t="s">
        <v>527</v>
      </c>
      <c r="R5" s="605" t="s">
        <v>528</v>
      </c>
    </row>
    <row r="6" spans="1:18" s="100" customFormat="1" ht="48">
      <c r="A6" s="601"/>
      <c r="B6" s="602"/>
      <c r="C6" s="608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6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6"/>
      <c r="R6" s="606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52354</v>
      </c>
      <c r="E9" s="189">
        <v>39496</v>
      </c>
      <c r="F9" s="189">
        <v>98</v>
      </c>
      <c r="G9" s="74">
        <f>D9+E9-F9</f>
        <v>91752</v>
      </c>
      <c r="H9" s="65"/>
      <c r="I9" s="65"/>
      <c r="J9" s="74">
        <f>G9+H9-I9</f>
        <v>91752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91752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10673</v>
      </c>
      <c r="E10" s="189">
        <v>410</v>
      </c>
      <c r="F10" s="189">
        <v>587</v>
      </c>
      <c r="G10" s="74">
        <f aca="true" t="shared" si="2" ref="G10:G39">D10+E10-F10</f>
        <v>10496</v>
      </c>
      <c r="H10" s="65"/>
      <c r="I10" s="65"/>
      <c r="J10" s="74">
        <f aca="true" t="shared" si="3" ref="J10:J39">G10+H10-I10</f>
        <v>10496</v>
      </c>
      <c r="K10" s="65">
        <v>2772</v>
      </c>
      <c r="L10" s="65">
        <v>330</v>
      </c>
      <c r="M10" s="65">
        <v>53</v>
      </c>
      <c r="N10" s="74">
        <f aca="true" t="shared" si="4" ref="N10:N39">K10+L10-M10</f>
        <v>3049</v>
      </c>
      <c r="O10" s="65"/>
      <c r="P10" s="65"/>
      <c r="Q10" s="74">
        <f t="shared" si="0"/>
        <v>3049</v>
      </c>
      <c r="R10" s="74">
        <f t="shared" si="1"/>
        <v>7447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16907</v>
      </c>
      <c r="E11" s="189">
        <v>876</v>
      </c>
      <c r="F11" s="189">
        <v>1928</v>
      </c>
      <c r="G11" s="74">
        <f t="shared" si="2"/>
        <v>15855</v>
      </c>
      <c r="H11" s="65"/>
      <c r="I11" s="65"/>
      <c r="J11" s="74">
        <f t="shared" si="3"/>
        <v>15855</v>
      </c>
      <c r="K11" s="65">
        <v>14480</v>
      </c>
      <c r="L11" s="65">
        <v>787</v>
      </c>
      <c r="M11" s="65">
        <v>1596</v>
      </c>
      <c r="N11" s="74">
        <f t="shared" si="4"/>
        <v>13671</v>
      </c>
      <c r="O11" s="65"/>
      <c r="P11" s="65"/>
      <c r="Q11" s="74">
        <f t="shared" si="0"/>
        <v>13671</v>
      </c>
      <c r="R11" s="74">
        <f t="shared" si="1"/>
        <v>2184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1499</v>
      </c>
      <c r="E12" s="189"/>
      <c r="F12" s="189">
        <v>189</v>
      </c>
      <c r="G12" s="74">
        <f t="shared" si="2"/>
        <v>1310</v>
      </c>
      <c r="H12" s="65"/>
      <c r="I12" s="65"/>
      <c r="J12" s="74">
        <f t="shared" si="3"/>
        <v>1310</v>
      </c>
      <c r="K12" s="65">
        <v>558</v>
      </c>
      <c r="L12" s="65">
        <v>62</v>
      </c>
      <c r="M12" s="65">
        <v>47</v>
      </c>
      <c r="N12" s="74">
        <f t="shared" si="4"/>
        <v>573</v>
      </c>
      <c r="O12" s="65"/>
      <c r="P12" s="65"/>
      <c r="Q12" s="74">
        <f t="shared" si="0"/>
        <v>573</v>
      </c>
      <c r="R12" s="74">
        <f t="shared" si="1"/>
        <v>737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2851</v>
      </c>
      <c r="E13" s="189">
        <v>228</v>
      </c>
      <c r="F13" s="189">
        <v>69</v>
      </c>
      <c r="G13" s="74">
        <f t="shared" si="2"/>
        <v>3010</v>
      </c>
      <c r="H13" s="65"/>
      <c r="I13" s="65"/>
      <c r="J13" s="74">
        <f t="shared" si="3"/>
        <v>3010</v>
      </c>
      <c r="K13" s="65">
        <v>1254</v>
      </c>
      <c r="L13" s="65">
        <v>368</v>
      </c>
      <c r="M13" s="65">
        <v>60</v>
      </c>
      <c r="N13" s="74">
        <f t="shared" si="4"/>
        <v>1562</v>
      </c>
      <c r="O13" s="65"/>
      <c r="P13" s="65"/>
      <c r="Q13" s="74">
        <f t="shared" si="0"/>
        <v>1562</v>
      </c>
      <c r="R13" s="74">
        <f t="shared" si="1"/>
        <v>1448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852</v>
      </c>
      <c r="B15" s="374" t="s">
        <v>853</v>
      </c>
      <c r="C15" s="456" t="s">
        <v>854</v>
      </c>
      <c r="D15" s="457">
        <v>239</v>
      </c>
      <c r="E15" s="457">
        <v>982</v>
      </c>
      <c r="F15" s="457">
        <v>552</v>
      </c>
      <c r="G15" s="74">
        <f t="shared" si="2"/>
        <v>669</v>
      </c>
      <c r="H15" s="458"/>
      <c r="I15" s="458"/>
      <c r="J15" s="74">
        <f t="shared" si="3"/>
        <v>669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669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312</v>
      </c>
      <c r="E16" s="189">
        <v>48</v>
      </c>
      <c r="F16" s="189">
        <v>33</v>
      </c>
      <c r="G16" s="74">
        <f t="shared" si="2"/>
        <v>327</v>
      </c>
      <c r="H16" s="65"/>
      <c r="I16" s="65"/>
      <c r="J16" s="74">
        <f t="shared" si="3"/>
        <v>327</v>
      </c>
      <c r="K16" s="65">
        <v>179</v>
      </c>
      <c r="L16" s="65">
        <v>20</v>
      </c>
      <c r="M16" s="65">
        <v>22</v>
      </c>
      <c r="N16" s="74">
        <f t="shared" si="4"/>
        <v>177</v>
      </c>
      <c r="O16" s="65"/>
      <c r="P16" s="65"/>
      <c r="Q16" s="74">
        <f aca="true" t="shared" si="5" ref="Q16:Q25">N16+O16-P16</f>
        <v>177</v>
      </c>
      <c r="R16" s="74">
        <f aca="true" t="shared" si="6" ref="R16:R25">J16-Q16</f>
        <v>150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84835</v>
      </c>
      <c r="E17" s="194">
        <f>SUM(E9:E16)</f>
        <v>42040</v>
      </c>
      <c r="F17" s="194">
        <f>SUM(F9:F16)</f>
        <v>3456</v>
      </c>
      <c r="G17" s="74">
        <f t="shared" si="2"/>
        <v>123419</v>
      </c>
      <c r="H17" s="75">
        <f>SUM(H9:H16)</f>
        <v>0</v>
      </c>
      <c r="I17" s="75">
        <f>SUM(I9:I16)</f>
        <v>0</v>
      </c>
      <c r="J17" s="74">
        <f t="shared" si="3"/>
        <v>123419</v>
      </c>
      <c r="K17" s="75">
        <f>SUM(K9:K16)</f>
        <v>19243</v>
      </c>
      <c r="L17" s="75">
        <f>SUM(L9:L16)</f>
        <v>1567</v>
      </c>
      <c r="M17" s="75">
        <f>SUM(M9:M16)</f>
        <v>1778</v>
      </c>
      <c r="N17" s="74">
        <f t="shared" si="4"/>
        <v>19032</v>
      </c>
      <c r="O17" s="75">
        <f>SUM(O9:O16)</f>
        <v>0</v>
      </c>
      <c r="P17" s="75">
        <f>SUM(P9:P16)</f>
        <v>0</v>
      </c>
      <c r="Q17" s="74">
        <f t="shared" si="5"/>
        <v>19032</v>
      </c>
      <c r="R17" s="74">
        <f t="shared" si="6"/>
        <v>104387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120</v>
      </c>
      <c r="E18" s="187">
        <v>288</v>
      </c>
      <c r="F18" s="187"/>
      <c r="G18" s="74">
        <f t="shared" si="2"/>
        <v>408</v>
      </c>
      <c r="H18" s="63"/>
      <c r="I18" s="63"/>
      <c r="J18" s="74">
        <f t="shared" si="3"/>
        <v>408</v>
      </c>
      <c r="K18" s="63">
        <v>41</v>
      </c>
      <c r="L18" s="63">
        <v>116</v>
      </c>
      <c r="M18" s="63"/>
      <c r="N18" s="74">
        <f t="shared" si="4"/>
        <v>157</v>
      </c>
      <c r="O18" s="63"/>
      <c r="P18" s="63"/>
      <c r="Q18" s="74">
        <f t="shared" si="5"/>
        <v>157</v>
      </c>
      <c r="R18" s="74">
        <f t="shared" si="6"/>
        <v>251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7</v>
      </c>
      <c r="E21" s="189"/>
      <c r="F21" s="189"/>
      <c r="G21" s="74">
        <f t="shared" si="2"/>
        <v>7</v>
      </c>
      <c r="H21" s="65"/>
      <c r="I21" s="65"/>
      <c r="J21" s="74">
        <f t="shared" si="3"/>
        <v>7</v>
      </c>
      <c r="K21" s="65">
        <v>1</v>
      </c>
      <c r="L21" s="65">
        <v>2</v>
      </c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125</v>
      </c>
      <c r="E22" s="189"/>
      <c r="F22" s="189">
        <v>66</v>
      </c>
      <c r="G22" s="74">
        <f t="shared" si="2"/>
        <v>59</v>
      </c>
      <c r="H22" s="65"/>
      <c r="I22" s="65"/>
      <c r="J22" s="74">
        <f t="shared" si="3"/>
        <v>59</v>
      </c>
      <c r="K22" s="65">
        <v>118</v>
      </c>
      <c r="L22" s="65">
        <v>4</v>
      </c>
      <c r="M22" s="65">
        <v>65</v>
      </c>
      <c r="N22" s="74">
        <f t="shared" si="4"/>
        <v>57</v>
      </c>
      <c r="O22" s="65"/>
      <c r="P22" s="65"/>
      <c r="Q22" s="74">
        <f t="shared" si="5"/>
        <v>57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36</v>
      </c>
      <c r="E24" s="189"/>
      <c r="F24" s="189"/>
      <c r="G24" s="74">
        <f t="shared" si="2"/>
        <v>36</v>
      </c>
      <c r="H24" s="65"/>
      <c r="I24" s="65"/>
      <c r="J24" s="74">
        <f t="shared" si="3"/>
        <v>36</v>
      </c>
      <c r="K24" s="65">
        <v>33</v>
      </c>
      <c r="L24" s="65">
        <v>1</v>
      </c>
      <c r="M24" s="65"/>
      <c r="N24" s="74">
        <f t="shared" si="4"/>
        <v>34</v>
      </c>
      <c r="O24" s="65"/>
      <c r="P24" s="65"/>
      <c r="Q24" s="74">
        <f t="shared" si="5"/>
        <v>34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580</v>
      </c>
      <c r="D25" s="190">
        <f>SUM(D21:D24)</f>
        <v>168</v>
      </c>
      <c r="E25" s="190">
        <f aca="true" t="shared" si="7" ref="E25:P25">SUM(E21:E24)</f>
        <v>0</v>
      </c>
      <c r="F25" s="190">
        <f t="shared" si="7"/>
        <v>66</v>
      </c>
      <c r="G25" s="67">
        <f t="shared" si="2"/>
        <v>102</v>
      </c>
      <c r="H25" s="66">
        <f t="shared" si="7"/>
        <v>0</v>
      </c>
      <c r="I25" s="66">
        <f t="shared" si="7"/>
        <v>0</v>
      </c>
      <c r="J25" s="67">
        <f t="shared" si="3"/>
        <v>102</v>
      </c>
      <c r="K25" s="66">
        <f t="shared" si="7"/>
        <v>152</v>
      </c>
      <c r="L25" s="66">
        <f t="shared" si="7"/>
        <v>7</v>
      </c>
      <c r="M25" s="66">
        <f t="shared" si="7"/>
        <v>65</v>
      </c>
      <c r="N25" s="67">
        <f t="shared" si="4"/>
        <v>94</v>
      </c>
      <c r="O25" s="66">
        <f t="shared" si="7"/>
        <v>0</v>
      </c>
      <c r="P25" s="66">
        <f t="shared" si="7"/>
        <v>0</v>
      </c>
      <c r="Q25" s="67">
        <f t="shared" si="5"/>
        <v>94</v>
      </c>
      <c r="R25" s="67">
        <f t="shared" si="6"/>
        <v>8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849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13514</v>
      </c>
      <c r="E39" s="572">
        <v>33257</v>
      </c>
      <c r="F39" s="572">
        <v>1894</v>
      </c>
      <c r="G39" s="74">
        <f t="shared" si="2"/>
        <v>44877</v>
      </c>
      <c r="H39" s="572"/>
      <c r="I39" s="572"/>
      <c r="J39" s="74">
        <f t="shared" si="3"/>
        <v>44877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44877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98637</v>
      </c>
      <c r="E40" s="438">
        <f>E17+E18+E19+E25+E38+E39</f>
        <v>75585</v>
      </c>
      <c r="F40" s="438">
        <f aca="true" t="shared" si="13" ref="F40:R40">F17+F18+F19+F25+F38+F39</f>
        <v>5416</v>
      </c>
      <c r="G40" s="438">
        <f t="shared" si="13"/>
        <v>168806</v>
      </c>
      <c r="H40" s="438">
        <f t="shared" si="13"/>
        <v>0</v>
      </c>
      <c r="I40" s="438">
        <f t="shared" si="13"/>
        <v>0</v>
      </c>
      <c r="J40" s="438">
        <f t="shared" si="13"/>
        <v>168806</v>
      </c>
      <c r="K40" s="438">
        <f t="shared" si="13"/>
        <v>19436</v>
      </c>
      <c r="L40" s="438">
        <f t="shared" si="13"/>
        <v>1690</v>
      </c>
      <c r="M40" s="438">
        <f t="shared" si="13"/>
        <v>1843</v>
      </c>
      <c r="N40" s="438">
        <f t="shared" si="13"/>
        <v>19283</v>
      </c>
      <c r="O40" s="438">
        <f t="shared" si="13"/>
        <v>0</v>
      </c>
      <c r="P40" s="438">
        <f t="shared" si="13"/>
        <v>0</v>
      </c>
      <c r="Q40" s="438">
        <f t="shared" si="13"/>
        <v>19283</v>
      </c>
      <c r="R40" s="438">
        <f t="shared" si="13"/>
        <v>149523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875</v>
      </c>
      <c r="C44" s="354"/>
      <c r="D44" s="355"/>
      <c r="E44" s="355"/>
      <c r="F44" s="355"/>
      <c r="G44" s="351"/>
      <c r="H44" s="356" t="s">
        <v>861</v>
      </c>
      <c r="I44" s="356"/>
      <c r="J44" s="356"/>
      <c r="K44" s="609" t="s">
        <v>865</v>
      </c>
      <c r="L44" s="609"/>
      <c r="M44" s="609"/>
      <c r="N44" s="609"/>
      <c r="O44" s="603" t="s">
        <v>859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A114" sqref="A1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 Железопътна Инфраструктура Холдингово Дружество АД</v>
      </c>
      <c r="C3" s="621"/>
      <c r="D3" s="526" t="s">
        <v>2</v>
      </c>
      <c r="E3" s="107">
        <f>'справка №1-БАЛАНС'!H3</f>
        <v>175443402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01.01.2009 - 31.12.2009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630</v>
      </c>
      <c r="D21" s="108"/>
      <c r="E21" s="120">
        <f t="shared" si="0"/>
        <v>630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2471</v>
      </c>
      <c r="D24" s="119">
        <f>SUM(D25:D27)</f>
        <v>2471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>
        <v>236</v>
      </c>
      <c r="D25" s="108">
        <v>236</v>
      </c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1175</v>
      </c>
      <c r="D26" s="108">
        <v>1175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1060</v>
      </c>
      <c r="D27" s="108">
        <v>1060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10137</v>
      </c>
      <c r="D28" s="108">
        <v>10137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44</v>
      </c>
      <c r="D29" s="108">
        <v>44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>
        <v>5453</v>
      </c>
      <c r="D30" s="108">
        <v>5453</v>
      </c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>
        <v>915</v>
      </c>
      <c r="D31" s="108">
        <v>915</v>
      </c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199</v>
      </c>
      <c r="D33" s="105">
        <f>SUM(D34:D37)</f>
        <v>199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>
        <v>37</v>
      </c>
      <c r="D34" s="108">
        <v>37</v>
      </c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>
        <v>162</v>
      </c>
      <c r="D35" s="108">
        <v>162</v>
      </c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259</v>
      </c>
      <c r="D38" s="105">
        <f>SUM(D39:D42)</f>
        <v>259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>
        <v>7</v>
      </c>
      <c r="D39" s="108">
        <v>7</v>
      </c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>
        <v>2</v>
      </c>
      <c r="D40" s="108">
        <v>2</v>
      </c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250</v>
      </c>
      <c r="D42" s="108">
        <v>250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19478</v>
      </c>
      <c r="D43" s="104">
        <f>D24+D28+D29+D31+D30+D32+D33+D38</f>
        <v>19478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20108</v>
      </c>
      <c r="D44" s="103">
        <f>D43+D21+D19+D9</f>
        <v>19478</v>
      </c>
      <c r="E44" s="118">
        <f>E43+E21+E19+E9</f>
        <v>630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201</v>
      </c>
      <c r="D52" s="103">
        <f>SUM(D53:D55)</f>
        <v>0</v>
      </c>
      <c r="E52" s="119">
        <f>C52-D52</f>
        <v>201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>
        <v>201</v>
      </c>
      <c r="D55" s="108"/>
      <c r="E55" s="119">
        <f t="shared" si="1"/>
        <v>201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>
        <v>896</v>
      </c>
      <c r="D64" s="108"/>
      <c r="E64" s="119">
        <f t="shared" si="1"/>
        <v>896</v>
      </c>
      <c r="F64" s="110"/>
    </row>
    <row r="65" spans="1:6" ht="12">
      <c r="A65" s="396" t="s">
        <v>706</v>
      </c>
      <c r="B65" s="397" t="s">
        <v>707</v>
      </c>
      <c r="C65" s="109">
        <v>896</v>
      </c>
      <c r="D65" s="109"/>
      <c r="E65" s="119">
        <f t="shared" si="1"/>
        <v>896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1097</v>
      </c>
      <c r="D66" s="103">
        <f>D52+D56+D61+D62+D63+D64</f>
        <v>0</v>
      </c>
      <c r="E66" s="119">
        <f t="shared" si="1"/>
        <v>1097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504</v>
      </c>
      <c r="D68" s="108"/>
      <c r="E68" s="119">
        <f t="shared" si="1"/>
        <v>504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7024</v>
      </c>
      <c r="D71" s="105">
        <f>SUM(D72:D74)</f>
        <v>7024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5268</v>
      </c>
      <c r="D72" s="108">
        <v>5268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1756</v>
      </c>
      <c r="D74" s="108">
        <v>1756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73608</v>
      </c>
      <c r="D75" s="103">
        <f>D76+D78</f>
        <v>73608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73608</v>
      </c>
      <c r="D76" s="108">
        <v>73608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318</v>
      </c>
      <c r="D80" s="103">
        <f>SUM(D81:D84)</f>
        <v>318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>
        <v>318</v>
      </c>
      <c r="D84" s="108">
        <v>318</v>
      </c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17417</v>
      </c>
      <c r="D85" s="104">
        <f>SUM(D86:D90)+D94</f>
        <v>17417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8212</v>
      </c>
      <c r="D86" s="108">
        <v>8212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5306</v>
      </c>
      <c r="D87" s="108">
        <v>5306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191</v>
      </c>
      <c r="D88" s="108">
        <v>191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1619</v>
      </c>
      <c r="D89" s="108">
        <v>1619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1325</v>
      </c>
      <c r="D90" s="103">
        <f>SUM(D91:D93)</f>
        <v>1325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115</v>
      </c>
      <c r="D91" s="108">
        <v>115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491</v>
      </c>
      <c r="D92" s="108">
        <v>491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719</v>
      </c>
      <c r="D93" s="108">
        <v>719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764</v>
      </c>
      <c r="D94" s="108">
        <v>764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359</v>
      </c>
      <c r="D95" s="108">
        <v>359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98726</v>
      </c>
      <c r="D96" s="104">
        <f>D85+D80+D75+D71+D95</f>
        <v>98726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100327</v>
      </c>
      <c r="D97" s="104">
        <f>D96+D68+D66</f>
        <v>98726</v>
      </c>
      <c r="E97" s="104">
        <f>E96+E68+E66</f>
        <v>1601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1915</v>
      </c>
      <c r="D102" s="108"/>
      <c r="E102" s="108">
        <v>1</v>
      </c>
      <c r="F102" s="125">
        <f>C102+D102-E102</f>
        <v>1914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1915</v>
      </c>
      <c r="D105" s="103">
        <f>SUM(D102:D104)</f>
        <v>0</v>
      </c>
      <c r="E105" s="103">
        <f>SUM(E102:E104)</f>
        <v>1</v>
      </c>
      <c r="F105" s="103">
        <f>SUM(F102:F104)</f>
        <v>1914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875</v>
      </c>
      <c r="B109" s="615"/>
      <c r="C109" s="615" t="s">
        <v>866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859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34" sqref="A3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 Железопътна Инфраструктура Холдингово Дружество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175443402</v>
      </c>
    </row>
    <row r="5" spans="1:9" ht="15">
      <c r="A5" s="501" t="s">
        <v>5</v>
      </c>
      <c r="B5" s="623" t="str">
        <f>'справка №1-БАЛАНС'!E5</f>
        <v>01.01.2009 - 31.12.2009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5"/>
      <c r="C30" s="625"/>
      <c r="D30" s="459" t="s">
        <v>816</v>
      </c>
      <c r="E30" s="624" t="s">
        <v>865</v>
      </c>
      <c r="F30" s="624"/>
      <c r="G30" s="624"/>
      <c r="H30" s="420" t="s">
        <v>778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 t="s">
        <v>862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 t="s">
        <v>863</v>
      </c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46" sqref="C4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 Железопътна Инфраструктура Холдингово Дружество АД</v>
      </c>
      <c r="C5" s="629"/>
      <c r="D5" s="629"/>
      <c r="E5" s="570" t="s">
        <v>2</v>
      </c>
      <c r="F5" s="451">
        <f>'справка №1-БАЛАНС'!H3</f>
        <v>175443402</v>
      </c>
    </row>
    <row r="6" spans="1:13" ht="15" customHeight="1">
      <c r="A6" s="27" t="s">
        <v>819</v>
      </c>
      <c r="B6" s="630" t="str">
        <f>'справка №1-БАЛАНС'!E5</f>
        <v>01.01.2009 - 31.12.2009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541</v>
      </c>
      <c r="B12" s="37"/>
      <c r="C12" s="441"/>
      <c r="D12" s="575"/>
      <c r="E12" s="441"/>
      <c r="F12" s="443">
        <f>C12-E12</f>
        <v>0</v>
      </c>
    </row>
    <row r="13" spans="1:6" ht="12.75">
      <c r="A13" s="36" t="s">
        <v>544</v>
      </c>
      <c r="B13" s="37"/>
      <c r="C13" s="441"/>
      <c r="D13" s="575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575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575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868</v>
      </c>
      <c r="B46" s="40"/>
      <c r="C46" s="441">
        <v>899</v>
      </c>
      <c r="D46" s="575">
        <v>0.43</v>
      </c>
      <c r="E46" s="441"/>
      <c r="F46" s="443">
        <v>899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833</v>
      </c>
      <c r="C61" s="429">
        <f>SUM(C46:C60)</f>
        <v>899</v>
      </c>
      <c r="D61" s="429"/>
      <c r="E61" s="429">
        <f>SUM(E46:E60)</f>
        <v>0</v>
      </c>
      <c r="F61" s="442">
        <f>SUM(F46:F60)</f>
        <v>899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899</v>
      </c>
      <c r="D79" s="429"/>
      <c r="E79" s="429">
        <f>E78+E61+E44+E27</f>
        <v>0</v>
      </c>
      <c r="F79" s="442">
        <f>F78+F61+F44+F27</f>
        <v>899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1" t="s">
        <v>866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859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Mira</cp:lastModifiedBy>
  <cp:lastPrinted>2010-04-30T11:57:43Z</cp:lastPrinted>
  <dcterms:created xsi:type="dcterms:W3CDTF">2000-06-29T12:02:40Z</dcterms:created>
  <dcterms:modified xsi:type="dcterms:W3CDTF">2010-04-30T12:52:36Z</dcterms:modified>
  <cp:category/>
  <cp:version/>
  <cp:contentType/>
  <cp:contentStatus/>
</cp:coreProperties>
</file>