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<sst xmlns="http://schemas.openxmlformats.org/spreadsheetml/2006/main" count="1058" uniqueCount="875">
  <si>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</si>
  <si>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</si>
  <si>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</si>
  <si>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</si>
  <si>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</si>
  <si>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</si>
  <si>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</si>
  <si>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</si>
  <si>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</si>
  <si>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</si>
  <si>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</si>
  <si>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</si>
  <si>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</si>
  <si>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</si>
  <si>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</si>
  <si>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</si>
  <si>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</si>
  <si>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</si>
  <si>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</si>
  <si>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</si>
  <si>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</si>
  <si>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</si>
  <si>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</si>
  <si>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</si>
  <si>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</si>
  <si>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</si>
  <si>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</si>
  <si>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</si>
  <si>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</si>
  <si>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</si>
  <si>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</si>
  <si>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</si>
  <si>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</si>
  <si>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</si>
  <si>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</si>
  <si>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</si>
  <si>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</si>
  <si>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</si>
  <si>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</si>
  <si>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</si>
  <si>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</si>
  <si>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</si>
  <si>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</si>
  <si>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</si>
  <si>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</si>
  <si>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</si>
  <si>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</si>
  <si>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</si>
  <si>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</si>
  <si>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</si>
  <si>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</si>
  <si>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</si>
  <si>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</si>
  <si>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</si>
  <si>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</si>
  <si>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</si>
  <si>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</si>
  <si>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</si>
  <si>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</si>
  <si>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</si>
  <si>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</si>
  <si>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</si>
  <si>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</si>
  <si>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</si>
  <si>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</si>
  <si>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</si>
  <si>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</si>
  <si>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</si>
  <si>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</si>
  <si>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</si>
  <si>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</si>
  <si>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</si>
  <si>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</si>
  <si>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</si>
  <si>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</si>
  <si>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</si>
  <si>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</si>
  <si>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</si>
  <si>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</si>
  <si>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</si>
  <si>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</si>
  <si>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</si>
  <si>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</si>
  <si>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</si>
  <si>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</si>
  <si>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</si>
  <si>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</si>
  <si>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</si>
  <si>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</si>
  <si>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</si>
  <si>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</si>
  <si>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</si>
  <si>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</si>
  <si>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</si>
  <si>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</si>
  <si>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</si>
  <si>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</si>
  <si>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</si>
  <si>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</si>
  <si>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</si>
  <si>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</si>
  <si>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</si>
  <si>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</si>
  <si>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</si>
  <si>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</si>
  <si>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</si>
  <si>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</si>
  <si>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</si>
  <si>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</si>
  <si>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</si>
  <si>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</si>
  <si>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</si>
  <si>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</si>
  <si>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</si>
  <si>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</si>
  <si>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</si>
  <si>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</si>
  <si>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</si>
  <si>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</si>
  <si>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</si>
  <si>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</si>
  <si>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</si>
  <si>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</si>
  <si>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</si>
  <si>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</si>
  <si>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</si>
  <si>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</si>
  <si>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</si>
  <si>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</si>
  <si>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</si>
  <si>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</si>
  <si>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</si>
  <si>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</si>
  <si>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</si>
  <si>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</si>
  <si>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</si>
  <si>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</si>
  <si>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</si>
  <si>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</si>
  <si>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</si>
  <si>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</si>
  <si>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</si>
  <si>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</si>
  <si>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</si>
  <si>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</si>
  <si>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</si>
  <si>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</si>
  <si>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</si>
  <si>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</si>
  <si>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</si>
  <si>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</si>
  <si>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</si>
  <si>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</si>
  <si>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</si>
  <si>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</si>
  <si>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</si>
  <si>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</si>
  <si>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</si>
  <si>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</si>
  <si>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</si>
  <si>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</si>
  <si>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</si>
  <si>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</si>
  <si>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</si>
  <si>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</si>
  <si>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</si>
  <si>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</si>
  <si>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</si>
  <si>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</si>
  <si>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</si>
  <si>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</si>
  <si>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</si>
  <si>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</si>
  <si>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</si>
  <si>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</si>
  <si>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</si>
  <si>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</si>
  <si>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</si>
  <si>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</si>
  <si>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</si>
  <si>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</si>
  <si>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</si>
  <si>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</si>
  <si>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</si>
  <si>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</si>
  <si>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</si>
  <si>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</si>
  <si>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</si>
  <si>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</si>
  <si>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</si>
  <si>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</si>
  <si>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</si>
  <si>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</si>
  <si>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</si>
  <si>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</si>
  <si>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</si>
  <si>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</si>
  <si>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</si>
  <si>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</si>
  <si>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</si>
  <si>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</si>
  <si>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</si>
  <si>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</si>
  <si>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</si>
  <si>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</si>
  <si>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</si>
  <si>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</si>
  <si>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</si>
  <si>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</si>
  <si>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</si>
  <si>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</si>
  <si>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</si>
  <si>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</si>
  <si>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</si>
  <si>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</si>
  <si>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</si>
  <si>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</si>
  <si>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</si>
  <si>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</si>
  <si>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</si>
  <si>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</si>
  <si>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</si>
  <si>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</si>
  <si>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</si>
  <si>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</si>
  <si>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</si>
  <si>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</si>
  <si>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</si>
  <si>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</si>
  <si>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</si>
  <si>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</si>
  <si>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</si>
  <si>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</si>
  <si>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</si>
  <si>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</si>
  <si>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</si>
  <si>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</si>
  <si>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</si>
  <si>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</si>
  <si>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</si>
  <si>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</si>
  <si>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</si>
  <si>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</si>
  <si>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</si>
  <si>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</si>
  <si>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</si>
  <si>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</si>
  <si>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</si>
  <si>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</si>
  <si>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</si>
  <si>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</si>
  <si>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</si>
  <si>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</si>
  <si>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</si>
  <si>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</si>
  <si>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</si>
  <si>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</si>
  <si>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</si>
  <si>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</si>
  <si>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</si>
  <si>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</si>
  <si>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</si>
  <si>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</si>
  <si>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</si>
  <si>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</si>
  <si>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</si>
  <si>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</si>
  <si>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</si>
  <si>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</si>
  <si>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</si>
  <si>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</si>
  <si>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</si>
  <si>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</si>
  <si>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</si>
  <si>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</si>
  <si>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</si>
  <si>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</si>
  <si>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</si>
  <si>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</si>
  <si>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</si>
  <si>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</si>
  <si>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</si>
  <si>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</si>
  <si>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</si>
  <si>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</si>
  <si>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</si>
  <si>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</si>
  <si>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</si>
  <si>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</si>
  <si>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</si>
  <si>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</si>
  <si>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</si>
  <si>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</si>
  <si>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</si>
  <si>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</si>
  <si>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</si>
  <si>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</si>
  <si>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</si>
  <si>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</si>
  <si>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</si>
  <si>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</si>
  <si>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</si>
  <si>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</si>
  <si>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</si>
  <si>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</si>
  <si>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</si>
  <si>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</si>
  <si>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</si>
  <si>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</si>
  <si>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</si>
  <si>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</si>
  <si>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</si>
  <si>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</si>
  <si>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</si>
  <si>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</si>
  <si>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</si>
  <si>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</si>
  <si>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</si>
  <si>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</si>
  <si>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</si>
  <si>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</si>
  <si>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</si>
  <si>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</si>
  <si>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</si>
  <si>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</si>
  <si>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</si>
  <si>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</si>
  <si>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</si>
  <si>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</si>
  <si>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</si>
  <si>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</si>
  <si>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</si>
  <si>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</si>
  <si>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</si>
  <si>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</si>
  <si>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</si>
  <si>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</si>
  <si>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</si>
  <si>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</si>
  <si>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</si>
  <si>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</si>
  <si>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</si>
  <si>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</si>
  <si>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</si>
  <si>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</si>
  <si>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</si>
  <si>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</si>
  <si>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</si>
  <si>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</si>
  <si>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</si>
  <si>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</si>
  <si>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</si>
  <si>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</si>
  <si>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</si>
  <si>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</si>
  <si>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</si>
  <si>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</si>
  <si>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</si>
  <si>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</si>
  <si>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</si>
  <si>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</si>
  <si>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</si>
  <si>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</si>
  <si>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</si>
  <si>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</si>
  <si>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</si>
  <si>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</si>
  <si>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</si>
  <si>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</si>
  <si>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</si>
  <si>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</si>
  <si>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</si>
  <si>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</si>
  <si>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</si>
  <si>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</si>
  <si>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</si>
  <si>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</si>
  <si>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</si>
  <si>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</si>
  <si>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</si>
  <si>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</si>
  <si>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</si>
  <si>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</si>
  <si>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</si>
  <si>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</si>
  <si>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</si>
  <si>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</si>
  <si>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</si>
  <si>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</si>
  <si>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</si>
  <si>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</si>
  <si>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</si>
  <si>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</si>
  <si>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</si>
  <si>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</si>
  <si>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</si>
  <si>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</si>
  <si>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</si>
  <si>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</si>
  <si>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</si>
  <si>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</si>
  <si>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</si>
  <si>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</si>
  <si>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</si>
  <si>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</si>
  <si>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</si>
  <si>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</si>
  <si>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</si>
  <si>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</si>
  <si>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</si>
  <si>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</si>
  <si>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</si>
  <si>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</si>
  <si>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</si>
  <si>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</si>
  <si>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</si>
  <si>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</si>
  <si>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</si>
  <si>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</si>
  <si>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</si>
  <si>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</si>
  <si>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</si>
  <si>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</si>
  <si>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</si>
  <si>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</si>
  <si>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</si>
  <si>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</si>
  <si>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</si>
  <si>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</si>
  <si>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</si>
  <si>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</si>
  <si>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</si>
  <si>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</si>
  <si>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</si>
  <si>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</si>
  <si>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</si>
  <si>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</si>
  <si>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</si>
  <si>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</si>
  <si>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</si>
  <si>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</si>
  <si>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</si>
  <si>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</si>
  <si>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</si>
  <si>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</si>
  <si>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</si>
  <si>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</si>
  <si>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</si>
  <si>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</si>
  <si>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</si>
  <si>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</si>
  <si>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</si>
  <si>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</si>
  <si>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</si>
  <si>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</si>
  <si>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</si>
  <si>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</si>
  <si>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</si>
  <si>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</si>
  <si>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</si>
  <si>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</si>
  <si>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</si>
  <si>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</si>
  <si>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</si>
  <si>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</si>
  <si>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</si>
  <si>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</si>
  <si>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</si>
  <si>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</si>
  <si>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</si>
  <si>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</si>
  <si>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</si>
  <si>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</si>
  <si>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</si>
  <si>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</si>
  <si>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</si>
  <si>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</si>
  <si>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</si>
  <si>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</si>
  <si>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</si>
  <si>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</si>
  <si>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</si>
  <si>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</si>
  <si>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</si>
  <si>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</si>
  <si>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</si>
  <si>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</si>
  <si>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</si>
  <si>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</si>
  <si>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</si>
  <si>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</si>
  <si>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</si>
  <si>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</si>
  <si>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</si>
  <si>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</si>
  <si>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</si>
  <si>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</si>
  <si>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</si>
  <si>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</si>
  <si>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</si>
  <si>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</si>
  <si>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</si>
  <si>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</si>
  <si>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</si>
  <si>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</si>
  <si>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</si>
  <si>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</si>
  <si>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</si>
  <si>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</si>
  <si>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</si>
  <si>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</si>
  <si>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</si>
  <si>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</si>
  <si>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</si>
  <si>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</si>
  <si>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</si>
  <si>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</si>
  <si>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</si>
  <si>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</si>
  <si>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</si>
  <si>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</si>
  <si>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</si>
  <si>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</si>
  <si>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</si>
  <si>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</si>
  <si>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</si>
  <si>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</si>
  <si>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</si>
  <si>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</si>
  <si>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</si>
  <si>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</si>
  <si>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</si>
  <si>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</si>
  <si>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</si>
  <si>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</si>
  <si>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</si>
  <si>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</si>
  <si>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</si>
  <si>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</si>
  <si>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</si>
  <si>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</si>
  <si>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</si>
  <si>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</si>
  <si>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</si>
  <si>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</si>
  <si>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</si>
  <si>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</si>
  <si>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</si>
  <si>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</si>
  <si>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</si>
  <si>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</si>
  <si>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</si>
  <si>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</si>
  <si>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</si>
  <si>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</si>
  <si>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</si>
  <si>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</si>
  <si>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</si>
  <si>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</si>
  <si>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</si>
  <si>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</si>
  <si>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</si>
  <si>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</si>
  <si>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</si>
  <si>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</si>
  <si>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</si>
  <si>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</si>
  <si>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</si>
  <si>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</si>
  <si>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</si>
  <si>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</si>
  <si>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</si>
  <si>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</si>
  <si>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</si>
  <si>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</si>
  <si>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</si>
  <si>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</si>
  <si>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</si>
  <si>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</si>
  <si>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</si>
  <si>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</si>
  <si>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</si>
  <si>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</si>
  <si>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</si>
  <si>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</si>
  <si>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</si>
  <si>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</si>
  <si>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</si>
  <si>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</si>
  <si>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</si>
  <si>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</si>
  <si>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</si>
  <si>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</si>
  <si>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</si>
  <si>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</si>
  <si>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</si>
  <si>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</si>
  <si>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</si>
  <si>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</si>
  <si>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</si>
  <si>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</si>
  <si>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</si>
  <si>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</si>
  <si>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</si>
  <si>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</si>
  <si>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</si>
  <si>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</si>
  <si>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</si>
  <si>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</si>
  <si>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</si>
  <si>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</si>
  <si>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</si>
  <si>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</si>
  <si>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</si>
  <si>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</si>
  <si>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</si>
  <si>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</si>
  <si>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</si>
  <si>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</si>
  <si>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</si>
  <si>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</si>
  <si>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</si>
  <si>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</si>
  <si>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</si>
  <si>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</si>
  <si>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</si>
  <si>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</si>
  <si>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</si>
  <si>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</si>
  <si>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</si>
  <si>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</si>
  <si>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</si>
  <si>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</si>
  <si>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</si>
  <si>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</si>
  <si>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</si>
  <si>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</si>
  <si>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</si>
  <si>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</si>
  <si>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</si>
  <si>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</si>
  <si>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</si>
  <si>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</si>
  <si>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</si>
  <si>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</si>
  <si>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</si>
  <si>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</si>
  <si>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</si>
  <si>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</si>
  <si>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</si>
  <si>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</si>
  <si>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</si>
  <si>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</si>
  <si>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</si>
  <si>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</si>
  <si>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</si>
  <si>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</si>
  <si>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</si>
  <si>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</si>
  <si>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</si>
  <si>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</si>
  <si>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</si>
  <si>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</si>
  <si>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</si>
  <si>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</si>
  <si>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</si>
  <si>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</si>
  <si>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</si>
  <si>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</si>
  <si>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</si>
  <si>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</si>
  <si>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</si>
  <si>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</si>
  <si>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</si>
  <si>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</si>
  <si>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</si>
  <si>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</si>
  <si>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</si>
  <si>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</si>
  <si>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</si>
  <si>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</si>
  <si>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</si>
  <si>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</si>
  <si>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</si>
  <si>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</si>
  <si>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</si>
  <si>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</si>
  <si>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</si>
  <si>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</si>
  <si>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</si>
  <si>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</si>
  <si>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</si>
  <si>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</si>
  <si>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</si>
  <si>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</si>
  <si>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</si>
  <si>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</si>
  <si>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</si>
  <si>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</si>
  <si>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</si>
  <si>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</si>
  <si>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</si>
  <si>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</si>
  <si>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</si>
  <si>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</si>
  <si>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</si>
  <si>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</si>
  <si>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</si>
  <si>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</si>
  <si>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</si>
  <si>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</si>
  <si>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</si>
  <si>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</si>
  <si>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</si>
  <si>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</si>
  <si>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</si>
  <si>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</si>
  <si>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</si>
  <si>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</si>
  <si>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</si>
  <si>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</si>
  <si>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</si>
  <si>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</si>
  <si>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</si>
  <si>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</si>
  <si>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</si>
  <si>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</si>
  <si>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</si>
  <si>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</si>
  <si>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</si>
  <si>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</si>
  <si>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</si>
  <si>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</si>
  <si>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</si>
  <si>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</si>
  <si>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</si>
  <si>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</si>
  <si>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</si>
  <si>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</si>
  <si>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</si>
  <si>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</si>
  <si>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</si>
  <si>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</si>
  <si>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</si>
  <si>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</si>
  <si>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</si>
  <si>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</si>
  <si>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</si>
  <si>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</si>
  <si>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</si>
  <si>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</si>
  <si>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</si>
  <si>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</si>
  <si>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</si>
  <si>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</si>
  <si>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</si>
  <si>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</si>
  <si>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</si>
  <si>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</si>
  <si>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</si>
  <si>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</si>
  <si>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</si>
  <si>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</si>
  <si>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</si>
  <si>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</si>
  <si>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</si>
  <si>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</si>
  <si>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</si>
  <si>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</si>
  <si>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</si>
  <si>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</si>
  <si>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</si>
  <si>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</si>
  <si>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</si>
  <si>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</si>
  <si>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</si>
  <si>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</si>
  <si>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</si>
  <si>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</si>
  <si>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</si>
  <si>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</si>
  <si>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</si>
  <si>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</si>
  <si>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</si>
  <si>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</si>
  <si>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</si>
  <si>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</si>
  <si>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</si>
  <si>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</si>
  <si>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</si>
  <si>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</si>
  <si>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</si>
  <si>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</si>
  <si>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</si>
  <si>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</si>
  <si>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</si>
  <si>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</si>
  <si>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</si>
  <si>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</si>
  <si>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</si>
  <si>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</si>
  <si>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</si>
  <si>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</si>
  <si>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</si>
  <si>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</si>
  <si>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</si>
  <si>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</si>
  <si>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</si>
  <si>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</si>
  <si>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</si>
  <si>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</si>
  <si>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</si>
  <si>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</si>
  <si>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</si>
  <si>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</si>
  <si>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</si>
  <si>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</si>
  <si>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</si>
  <si>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</si>
  <si>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</si>
  <si>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</si>
  <si>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</si>
  <si>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</si>
  <si>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</si>
  <si>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</si>
  <si>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</si>
  <si>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</si>
  <si>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</si>
  <si>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</si>
  <si>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</si>
  <si>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</si>
  <si>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</si>
  <si>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</si>
  <si>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</si>
  <si>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</si>
  <si>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</si>
  <si>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</si>
  <si>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</si>
  <si>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</si>
  <si>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</si>
  <si>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</si>
  <si>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</si>
  <si>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</si>
  <si>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</si>
  <si>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</si>
  <si>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</si>
  <si>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</si>
  <si>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</si>
  <si>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</si>
  <si>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</si>
  <si>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</si>
  <si>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</si>
  <si>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</si>
  <si>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</si>
  <si>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</si>
  <si>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</si>
  <si>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</si>
  <si>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</si>
  <si>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</si>
  <si>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</si>
  <si>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</si>
  <si>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</si>
  <si>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</si>
  <si>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</si>
  <si>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</si>
  <si>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</si>
  <si>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</si>
  <si>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</si>
  <si>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</si>
  <si>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</si>
  <si>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</si>
  <si>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"СЕЯЧ ГАБРОВО" ООД</t>
  </si>
  <si>
    <t>1. "БАЛКАНТОН" АД</t>
  </si>
  <si>
    <t>консолидиран годишен отчет</t>
  </si>
  <si>
    <t>01-01-2008 - 31-12-2008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</si>
</sst>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175155346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400</v>
      </c>
    </row>
    <row r="12" spans="1:8" ht="15">
      <c r="A12" s="235" t="s">
        <v>24</v>
      </c>
      <c r="B12" s="241" t="s">
        <v>25</v>
      </c>
      <c r="C12" s="151">
        <v>108</v>
      </c>
      <c r="D12" s="151">
        <v>150</v>
      </c>
      <c r="E12" s="237" t="s">
        <v>26</v>
      </c>
      <c r="F12" s="242" t="s">
        <v>27</v>
      </c>
      <c r="G12" s="153">
        <v>1000</v>
      </c>
      <c r="H12" s="153">
        <v>400</v>
      </c>
    </row>
    <row r="13" spans="1:8" ht="15">
      <c r="A13" s="235" t="s">
        <v>28</v>
      </c>
      <c r="B13" s="241" t="s">
        <v>29</v>
      </c>
      <c r="C13" s="151">
        <v>733</v>
      </c>
      <c r="D13" s="151">
        <v>500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289</v>
      </c>
      <c r="D15" s="151">
        <v>206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52</v>
      </c>
      <c r="D16" s="151">
        <v>51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1276</v>
      </c>
      <c r="D19" s="155">
        <f>SUM(D11:D18)</f>
        <v>1001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30707</v>
      </c>
      <c r="D20" s="151">
        <v>22131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3980</v>
      </c>
      <c r="H27" s="154">
        <f>SUM(H28:H30)</f>
        <v>2430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3980</v>
      </c>
      <c r="H28" s="152">
        <v>2430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2364</v>
      </c>
      <c r="H31" s="152">
        <v>2150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6344</v>
      </c>
      <c r="H33" s="154">
        <f>H27+H31+H32</f>
        <v>4580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7614</v>
      </c>
      <c r="H36" s="154">
        <f>H25+H17+H33</f>
        <v>5250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</v>
      </c>
      <c r="H39" s="158">
        <v>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896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15904</v>
      </c>
      <c r="H44" s="152">
        <v>14064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675</v>
      </c>
      <c r="H48" s="152">
        <v>0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28314</v>
      </c>
      <c r="H49" s="154">
        <f>SUM(H43:H48)</f>
        <v>14960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32001</v>
      </c>
      <c r="D55" s="155">
        <f>D19+D20+D21+D27+D32+D45+D51+D53+D54</f>
        <v>23150</v>
      </c>
      <c r="E55" s="237" t="s">
        <v>172</v>
      </c>
      <c r="F55" s="261" t="s">
        <v>173</v>
      </c>
      <c r="G55" s="154">
        <f>G49+G51+G52+G53+G54</f>
        <v>29282</v>
      </c>
      <c r="H55" s="154">
        <f>H49+H51+H52+H53+H54</f>
        <v>14960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610</v>
      </c>
      <c r="D59" s="151">
        <v>0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76328</v>
      </c>
      <c r="D60" s="151">
        <v>984</v>
      </c>
      <c r="E60" s="237" t="s">
        <v>185</v>
      </c>
      <c r="F60" s="242" t="s">
        <v>186</v>
      </c>
      <c r="G60" s="152">
        <v>4699</v>
      </c>
      <c r="H60" s="152">
        <v>551</v>
      </c>
    </row>
    <row r="61" spans="1:18" ht="15">
      <c r="A61" s="235" t="s">
        <v>187</v>
      </c>
      <c r="B61" s="244" t="s">
        <v>188</v>
      </c>
      <c r="C61" s="151">
        <v>842</v>
      </c>
      <c r="D61" s="151">
        <v>764</v>
      </c>
      <c r="E61" s="243" t="s">
        <v>189</v>
      </c>
      <c r="F61" s="272" t="s">
        <v>190</v>
      </c>
      <c r="G61" s="154">
        <f>SUM(G62:G68)</f>
        <v>74096</v>
      </c>
      <c r="H61" s="154">
        <f>SUM(H62:H68)</f>
        <v>1956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77780</v>
      </c>
      <c r="D64" s="155">
        <f>SUM(D58:D63)</f>
        <v>1748</v>
      </c>
      <c r="E64" s="237" t="s">
        <v>200</v>
      </c>
      <c r="F64" s="242" t="s">
        <v>201</v>
      </c>
      <c r="G64" s="152">
        <v>73978</v>
      </c>
      <c r="H64" s="152">
        <v>1798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76</v>
      </c>
      <c r="H66" s="152">
        <v>82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33</v>
      </c>
      <c r="H67" s="152">
        <v>32</v>
      </c>
    </row>
    <row r="68" spans="1:8" ht="15">
      <c r="A68" s="235" t="s">
        <v>211</v>
      </c>
      <c r="B68" s="241" t="s">
        <v>212</v>
      </c>
      <c r="C68" s="151">
        <v>224</v>
      </c>
      <c r="D68" s="151">
        <v>1228</v>
      </c>
      <c r="E68" s="237" t="s">
        <v>213</v>
      </c>
      <c r="F68" s="242" t="s">
        <v>214</v>
      </c>
      <c r="G68" s="152">
        <v>9</v>
      </c>
      <c r="H68" s="152">
        <v>44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343</v>
      </c>
      <c r="H69" s="152">
        <v>1378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71</v>
      </c>
      <c r="H70" s="152">
        <v>61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79209</v>
      </c>
      <c r="H71" s="161">
        <f>H59+H60+H61+H69+H70</f>
        <v>3946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196</v>
      </c>
      <c r="D72" s="151">
        <v>99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</v>
      </c>
      <c r="D74" s="151">
        <v>8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426</v>
      </c>
      <c r="D75" s="155">
        <f>SUM(D67:D74)</f>
        <v>1335</v>
      </c>
      <c r="E75" s="251" t="s">
        <v>160</v>
      </c>
      <c r="F75" s="245" t="s">
        <v>234</v>
      </c>
      <c r="G75" s="152">
        <v>0</v>
      </c>
      <c r="H75" s="152">
        <v>3181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79209</v>
      </c>
      <c r="H79" s="162">
        <f>H71+H74+H75+H76</f>
        <v>7127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1201</v>
      </c>
      <c r="D87" s="151">
        <v>749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4700</v>
      </c>
      <c r="D88" s="151">
        <v>352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5901</v>
      </c>
      <c r="D91" s="155">
        <f>SUM(D87:D90)</f>
        <v>1101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84107</v>
      </c>
      <c r="D93" s="155">
        <f>D64+D75+D84+D91+D92</f>
        <v>4190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116108</v>
      </c>
      <c r="D94" s="164">
        <f>D93+D55</f>
        <v>27340</v>
      </c>
      <c r="E94" s="449" t="s">
        <v>270</v>
      </c>
      <c r="F94" s="289" t="s">
        <v>271</v>
      </c>
      <c r="G94" s="165">
        <f>G36+G39+G55+G79</f>
        <v>116108</v>
      </c>
      <c r="H94" s="165">
        <f>H36+H39+H55+H79</f>
        <v>27340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41" sqref="C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"АРТЕКС ИНЖНЕНЕРИНГ" АД</v>
      </c>
      <c r="C2" s="588"/>
      <c r="D2" s="588"/>
      <c r="E2" s="588"/>
      <c r="F2" s="590" t="s">
        <v>2</v>
      </c>
      <c r="G2" s="590"/>
      <c r="H2" s="526">
        <f>'справка №1-БАЛАНС'!H3</f>
        <v>175155346</v>
      </c>
    </row>
    <row r="3" spans="1:8" ht="15">
      <c r="A3" s="467" t="s">
        <v>275</v>
      </c>
      <c r="B3" s="588" t="str">
        <f>'справка №1-БАЛАНС'!E4</f>
        <v>консолидиран годишен отчет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01-01-2008 - 31-12-2008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6347</v>
      </c>
      <c r="D9" s="46">
        <v>7641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4766</v>
      </c>
      <c r="D10" s="46">
        <v>3931</v>
      </c>
      <c r="E10" s="298" t="s">
        <v>289</v>
      </c>
      <c r="F10" s="549" t="s">
        <v>290</v>
      </c>
      <c r="G10" s="550">
        <v>6332</v>
      </c>
      <c r="H10" s="550">
        <v>4989</v>
      </c>
    </row>
    <row r="11" spans="1:8" ht="12">
      <c r="A11" s="298" t="s">
        <v>291</v>
      </c>
      <c r="B11" s="299" t="s">
        <v>292</v>
      </c>
      <c r="C11" s="46">
        <v>436</v>
      </c>
      <c r="D11" s="46">
        <v>322</v>
      </c>
      <c r="E11" s="300" t="s">
        <v>293</v>
      </c>
      <c r="F11" s="549" t="s">
        <v>294</v>
      </c>
      <c r="G11" s="550">
        <v>14093</v>
      </c>
      <c r="H11" s="550">
        <v>12795</v>
      </c>
    </row>
    <row r="12" spans="1:8" ht="12">
      <c r="A12" s="298" t="s">
        <v>295</v>
      </c>
      <c r="B12" s="299" t="s">
        <v>296</v>
      </c>
      <c r="C12" s="46">
        <v>1228</v>
      </c>
      <c r="D12" s="46">
        <v>948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262</v>
      </c>
      <c r="D13" s="46">
        <v>232</v>
      </c>
      <c r="E13" s="301" t="s">
        <v>51</v>
      </c>
      <c r="F13" s="551" t="s">
        <v>300</v>
      </c>
      <c r="G13" s="548">
        <f>SUM(G9:G12)</f>
        <v>20425</v>
      </c>
      <c r="H13" s="548">
        <f>SUM(H9:H12)</f>
        <v>17784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2702</v>
      </c>
      <c r="D14" s="46">
        <v>725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-586</v>
      </c>
      <c r="D15" s="47">
        <v>387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66</v>
      </c>
      <c r="D16" s="47">
        <v>58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15221</v>
      </c>
      <c r="D19" s="49">
        <f>SUM(D9:D15)+D16</f>
        <v>14244</v>
      </c>
      <c r="E19" s="304" t="s">
        <v>317</v>
      </c>
      <c r="F19" s="552" t="s">
        <v>318</v>
      </c>
      <c r="G19" s="550">
        <v>84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2650</v>
      </c>
      <c r="D22" s="46">
        <v>950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10</v>
      </c>
      <c r="D23" s="46">
        <v>5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194</v>
      </c>
      <c r="E24" s="301" t="s">
        <v>103</v>
      </c>
      <c r="F24" s="554" t="s">
        <v>334</v>
      </c>
      <c r="G24" s="548">
        <f>SUM(G19:G23)</f>
        <v>84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2660</v>
      </c>
      <c r="D26" s="49">
        <f>SUM(D22:D25)</f>
        <v>1149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17881</v>
      </c>
      <c r="D28" s="50">
        <f>D26+D19</f>
        <v>15393</v>
      </c>
      <c r="E28" s="127" t="s">
        <v>339</v>
      </c>
      <c r="F28" s="554" t="s">
        <v>340</v>
      </c>
      <c r="G28" s="548">
        <f>G13+G15+G24</f>
        <v>20509</v>
      </c>
      <c r="H28" s="548">
        <f>H13+H15+H24</f>
        <v>17785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2628</v>
      </c>
      <c r="D30" s="50">
        <f>IF((H28-D28)&gt;0,H28-D28,0)</f>
        <v>2392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17881</v>
      </c>
      <c r="D33" s="49">
        <f>D28-D31+D32</f>
        <v>15393</v>
      </c>
      <c r="E33" s="127" t="s">
        <v>353</v>
      </c>
      <c r="F33" s="554" t="s">
        <v>354</v>
      </c>
      <c r="G33" s="53">
        <f>G32-G31+G28</f>
        <v>20509</v>
      </c>
      <c r="H33" s="53">
        <f>H32-H31+H28</f>
        <v>17785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2628</v>
      </c>
      <c r="D34" s="50">
        <f>IF((H33-D33)&gt;0,H33-D33,0)</f>
        <v>2392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242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242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2364</v>
      </c>
      <c r="D39" s="460">
        <f>+IF((H33-D33-D35)&gt;0,H33-D33-D35,0)</f>
        <v>2150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2364</v>
      </c>
      <c r="D41" s="52">
        <f>IF(H39=0,IF(D39-D40&gt;0,D39-D40+H40,0),IF(H39-H40&lt;0,H40-H39+D39,0))</f>
        <v>2150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20509</v>
      </c>
      <c r="D42" s="53">
        <f>D33+D35+D39</f>
        <v>17785</v>
      </c>
      <c r="E42" s="128" t="s">
        <v>380</v>
      </c>
      <c r="F42" s="129" t="s">
        <v>381</v>
      </c>
      <c r="G42" s="53">
        <f>G39+G33</f>
        <v>20509</v>
      </c>
      <c r="H42" s="53">
        <f>H39+H33</f>
        <v>17785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01-01-2008 - 31-12-2008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16974</v>
      </c>
      <c r="D10" s="54">
        <v>18095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-25001</v>
      </c>
      <c r="D11" s="54">
        <v>-24392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10</v>
      </c>
      <c r="D12" s="54">
        <v>11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-1487</v>
      </c>
      <c r="D13" s="54">
        <v>-1105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2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-427</v>
      </c>
      <c r="D17" s="54">
        <v>-357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393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-1677</v>
      </c>
      <c r="D19" s="54">
        <v>-650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-11223</v>
      </c>
      <c r="D20" s="55">
        <f>SUM(D10:D19)</f>
        <v>-8403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-163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-163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28150</v>
      </c>
      <c r="D36" s="54">
        <v>15763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-10427</v>
      </c>
      <c r="D37" s="54">
        <v>-5457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-1396</v>
      </c>
      <c r="D39" s="54">
        <v>-856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-304</v>
      </c>
      <c r="D41" s="54">
        <v>-43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16023</v>
      </c>
      <c r="D42" s="55">
        <f>SUM(D34:D41)</f>
        <v>9407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4800</v>
      </c>
      <c r="D43" s="55">
        <f>D42+D32+D20</f>
        <v>841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1101</v>
      </c>
      <c r="D44" s="132">
        <v>260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5901</v>
      </c>
      <c r="D45" s="55">
        <f>D44+D43</f>
        <v>1101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 годишен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01-01-2008 - 31-12-2008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4580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5250</v>
      </c>
      <c r="M11" s="58">
        <f>'справка №1-БАЛАНС'!H39</f>
        <v>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600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-600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600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-600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3980</v>
      </c>
      <c r="J15" s="61">
        <f t="shared" si="2"/>
        <v>0</v>
      </c>
      <c r="K15" s="61">
        <f t="shared" si="2"/>
        <v>0</v>
      </c>
      <c r="L15" s="344">
        <f t="shared" si="1"/>
        <v>5250</v>
      </c>
      <c r="M15" s="61">
        <f t="shared" si="2"/>
        <v>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2364</v>
      </c>
      <c r="J16" s="345">
        <f>+'справка №1-БАЛАНС'!G32</f>
        <v>0</v>
      </c>
      <c r="K16" s="60">
        <v>0</v>
      </c>
      <c r="L16" s="344">
        <f t="shared" si="1"/>
        <v>2364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6344</v>
      </c>
      <c r="J29" s="59">
        <f t="shared" si="6"/>
        <v>0</v>
      </c>
      <c r="K29" s="59">
        <f t="shared" si="6"/>
        <v>0</v>
      </c>
      <c r="L29" s="344">
        <f t="shared" si="1"/>
        <v>7614</v>
      </c>
      <c r="M29" s="59">
        <f t="shared" si="6"/>
        <v>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6344</v>
      </c>
      <c r="J32" s="59">
        <f t="shared" si="7"/>
        <v>0</v>
      </c>
      <c r="K32" s="59">
        <f t="shared" si="7"/>
        <v>0</v>
      </c>
      <c r="L32" s="344">
        <f t="shared" si="1"/>
        <v>7614</v>
      </c>
      <c r="M32" s="59">
        <f>M29+M30+M31</f>
        <v>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8" t="s">
        <v>523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18" sqref="D1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"АРТЕКС ИНЖНЕНЕРИНГ"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01-01-2008 - 31-12-2008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202</v>
      </c>
      <c r="E10" s="189">
        <v>0</v>
      </c>
      <c r="F10" s="189">
        <v>39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52</v>
      </c>
      <c r="L10" s="65">
        <v>8</v>
      </c>
      <c r="M10" s="65">
        <v>5</v>
      </c>
      <c r="N10" s="74">
        <f aca="true" t="shared" si="4" ref="N10:N39">K10+L10-M10</f>
        <v>55</v>
      </c>
      <c r="O10" s="65">
        <v>0</v>
      </c>
      <c r="P10" s="65">
        <v>0</v>
      </c>
      <c r="Q10" s="74">
        <f t="shared" si="0"/>
        <v>55</v>
      </c>
      <c r="R10" s="74">
        <f t="shared" si="1"/>
        <v>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954</v>
      </c>
      <c r="E11" s="189">
        <v>546</v>
      </c>
      <c r="F11" s="189">
        <v>0</v>
      </c>
      <c r="G11" s="74">
        <f t="shared" si="2"/>
        <v>1500</v>
      </c>
      <c r="H11" s="65">
        <v>0</v>
      </c>
      <c r="I11" s="65">
        <v>0</v>
      </c>
      <c r="J11" s="74">
        <f t="shared" si="3"/>
        <v>1500</v>
      </c>
      <c r="K11" s="65">
        <v>454</v>
      </c>
      <c r="L11" s="65">
        <v>313</v>
      </c>
      <c r="M11" s="65">
        <v>0</v>
      </c>
      <c r="N11" s="74">
        <f t="shared" si="4"/>
        <v>767</v>
      </c>
      <c r="O11" s="65">
        <v>0</v>
      </c>
      <c r="P11" s="65">
        <v>0</v>
      </c>
      <c r="Q11" s="74">
        <f t="shared" si="0"/>
        <v>767</v>
      </c>
      <c r="R11" s="74">
        <f t="shared" si="1"/>
        <v>733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266</v>
      </c>
      <c r="E13" s="189">
        <v>168</v>
      </c>
      <c r="F13" s="189">
        <v>4</v>
      </c>
      <c r="G13" s="74">
        <f t="shared" si="2"/>
        <v>430</v>
      </c>
      <c r="H13" s="65">
        <v>0</v>
      </c>
      <c r="I13" s="65">
        <v>0</v>
      </c>
      <c r="J13" s="74">
        <f t="shared" si="3"/>
        <v>430</v>
      </c>
      <c r="K13" s="65">
        <v>60</v>
      </c>
      <c r="L13" s="65">
        <v>84</v>
      </c>
      <c r="M13" s="65">
        <v>3</v>
      </c>
      <c r="N13" s="74">
        <f t="shared" si="4"/>
        <v>141</v>
      </c>
      <c r="O13" s="65">
        <v>0</v>
      </c>
      <c r="P13" s="65">
        <v>0</v>
      </c>
      <c r="Q13" s="74">
        <f t="shared" si="0"/>
        <v>141</v>
      </c>
      <c r="R13" s="74">
        <f t="shared" si="1"/>
        <v>289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133</v>
      </c>
      <c r="E14" s="189">
        <v>32</v>
      </c>
      <c r="F14" s="189">
        <v>0</v>
      </c>
      <c r="G14" s="74">
        <f t="shared" si="2"/>
        <v>165</v>
      </c>
      <c r="H14" s="65">
        <v>0</v>
      </c>
      <c r="I14" s="65">
        <v>0</v>
      </c>
      <c r="J14" s="74">
        <f t="shared" si="3"/>
        <v>165</v>
      </c>
      <c r="K14" s="65">
        <v>82</v>
      </c>
      <c r="L14" s="65">
        <v>31</v>
      </c>
      <c r="M14" s="65">
        <v>0</v>
      </c>
      <c r="N14" s="74">
        <f t="shared" si="4"/>
        <v>113</v>
      </c>
      <c r="O14" s="65">
        <v>0</v>
      </c>
      <c r="P14" s="65">
        <v>0</v>
      </c>
      <c r="Q14" s="74">
        <f t="shared" si="0"/>
        <v>113</v>
      </c>
      <c r="R14" s="74">
        <f t="shared" si="1"/>
        <v>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1649</v>
      </c>
      <c r="E17" s="194">
        <f>SUM(E9:E16)</f>
        <v>746</v>
      </c>
      <c r="F17" s="194">
        <f>SUM(F9:F16)</f>
        <v>43</v>
      </c>
      <c r="G17" s="74">
        <f t="shared" si="2"/>
        <v>2352</v>
      </c>
      <c r="H17" s="75">
        <f>SUM(H9:H16)</f>
        <v>0</v>
      </c>
      <c r="I17" s="75">
        <f>SUM(I9:I16)</f>
        <v>0</v>
      </c>
      <c r="J17" s="74">
        <f t="shared" si="3"/>
        <v>2352</v>
      </c>
      <c r="K17" s="75">
        <f>SUM(K9:K16)</f>
        <v>648</v>
      </c>
      <c r="L17" s="75">
        <f>SUM(L9:L16)</f>
        <v>436</v>
      </c>
      <c r="M17" s="75">
        <f>SUM(M9:M16)</f>
        <v>8</v>
      </c>
      <c r="N17" s="74">
        <f t="shared" si="4"/>
        <v>1076</v>
      </c>
      <c r="O17" s="75">
        <f>SUM(O9:O16)</f>
        <v>0</v>
      </c>
      <c r="P17" s="75">
        <f>SUM(P9:P16)</f>
        <v>0</v>
      </c>
      <c r="Q17" s="74">
        <f t="shared" si="5"/>
        <v>1076</v>
      </c>
      <c r="R17" s="74">
        <f t="shared" si="6"/>
        <v>1276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22131</v>
      </c>
      <c r="E18" s="187">
        <v>9176</v>
      </c>
      <c r="F18" s="187">
        <v>600</v>
      </c>
      <c r="G18" s="74">
        <f t="shared" si="2"/>
        <v>30707</v>
      </c>
      <c r="H18" s="63">
        <v>0</v>
      </c>
      <c r="I18" s="63">
        <v>0</v>
      </c>
      <c r="J18" s="74">
        <f t="shared" si="3"/>
        <v>30707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30707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23802</v>
      </c>
      <c r="E40" s="438">
        <f>E17+E18+E19+E25+E38+E39</f>
        <v>9922</v>
      </c>
      <c r="F40" s="438">
        <f aca="true" t="shared" si="13" ref="F40:R40">F17+F18+F19+F25+F38+F39</f>
        <v>643</v>
      </c>
      <c r="G40" s="438">
        <f t="shared" si="13"/>
        <v>33081</v>
      </c>
      <c r="H40" s="438">
        <f t="shared" si="13"/>
        <v>0</v>
      </c>
      <c r="I40" s="438">
        <f t="shared" si="13"/>
        <v>0</v>
      </c>
      <c r="J40" s="438">
        <f t="shared" si="13"/>
        <v>33081</v>
      </c>
      <c r="K40" s="438">
        <f t="shared" si="13"/>
        <v>652</v>
      </c>
      <c r="L40" s="438">
        <f t="shared" si="13"/>
        <v>436</v>
      </c>
      <c r="M40" s="438">
        <f t="shared" si="13"/>
        <v>8</v>
      </c>
      <c r="N40" s="438">
        <f t="shared" si="13"/>
        <v>1080</v>
      </c>
      <c r="O40" s="438">
        <f t="shared" si="13"/>
        <v>0</v>
      </c>
      <c r="P40" s="438">
        <f t="shared" si="13"/>
        <v>0</v>
      </c>
      <c r="Q40" s="438">
        <f t="shared" si="13"/>
        <v>1080</v>
      </c>
      <c r="R40" s="438">
        <f t="shared" si="13"/>
        <v>32001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4">
      <selection activeCell="E117" sqref="E11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01-01-2008 - 31-12-2008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224</v>
      </c>
      <c r="D28" s="108">
        <v>224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196</v>
      </c>
      <c r="D33" s="105">
        <f>SUM(D34:D37)</f>
        <v>196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196</v>
      </c>
      <c r="D35" s="108">
        <v>196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</v>
      </c>
      <c r="D38" s="105">
        <f>SUM(D39:D42)</f>
        <v>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</v>
      </c>
      <c r="D42" s="108">
        <v>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426</v>
      </c>
      <c r="D43" s="104">
        <f>D24+D28+D29+D31+D30+D32+D33+D38</f>
        <v>426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426</v>
      </c>
      <c r="D44" s="103">
        <f>D43+D21+D19+D9</f>
        <v>426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15904</v>
      </c>
      <c r="D56" s="103">
        <f>D57+D59</f>
        <v>0</v>
      </c>
      <c r="E56" s="119">
        <f t="shared" si="1"/>
        <v>15904</v>
      </c>
      <c r="F56" s="103">
        <f>F57+F59</f>
        <v>15904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15904</v>
      </c>
      <c r="D57" s="108"/>
      <c r="E57" s="119">
        <f t="shared" si="1"/>
        <v>15904</v>
      </c>
      <c r="F57" s="108">
        <v>15904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1643</v>
      </c>
      <c r="D64" s="108"/>
      <c r="E64" s="119">
        <f t="shared" si="1"/>
        <v>1643</v>
      </c>
      <c r="F64" s="110">
        <v>675</v>
      </c>
    </row>
    <row r="65" spans="1:6" ht="12">
      <c r="A65" s="396" t="s">
        <v>712</v>
      </c>
      <c r="B65" s="397" t="s">
        <v>713</v>
      </c>
      <c r="C65" s="109">
        <v>675</v>
      </c>
      <c r="D65" s="109"/>
      <c r="E65" s="119">
        <f t="shared" si="1"/>
        <v>675</v>
      </c>
      <c r="F65" s="111">
        <v>675</v>
      </c>
    </row>
    <row r="66" spans="1:16" ht="12">
      <c r="A66" s="398" t="s">
        <v>714</v>
      </c>
      <c r="B66" s="394" t="s">
        <v>715</v>
      </c>
      <c r="C66" s="103">
        <f>C52+C56+C61+C62+C63+C64</f>
        <v>29282</v>
      </c>
      <c r="D66" s="103">
        <f>D52+D56+D61+D62+D63+D64</f>
        <v>0</v>
      </c>
      <c r="E66" s="119">
        <f t="shared" si="1"/>
        <v>29282</v>
      </c>
      <c r="F66" s="103">
        <f>F52+F56+F61+F62+F63+F64</f>
        <v>28314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4699</v>
      </c>
      <c r="D80" s="103">
        <f>SUM(D81:D84)</f>
        <v>4699</v>
      </c>
      <c r="E80" s="103">
        <f>SUM(E81:E84)</f>
        <v>0</v>
      </c>
      <c r="F80" s="103">
        <f>SUM(F81:F84)</f>
        <v>4699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4699</v>
      </c>
      <c r="D83" s="108">
        <v>4699</v>
      </c>
      <c r="E83" s="119">
        <f t="shared" si="1"/>
        <v>0</v>
      </c>
      <c r="F83" s="108">
        <v>4699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74096</v>
      </c>
      <c r="D85" s="104">
        <f>SUM(D86:D90)+D94</f>
        <v>74096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73978</v>
      </c>
      <c r="D87" s="108">
        <v>73978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76</v>
      </c>
      <c r="D89" s="108">
        <v>76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33</v>
      </c>
      <c r="D94" s="108">
        <v>33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343</v>
      </c>
      <c r="D95" s="108">
        <v>343</v>
      </c>
      <c r="E95" s="119">
        <f t="shared" si="1"/>
        <v>0</v>
      </c>
      <c r="F95" s="110">
        <v>343</v>
      </c>
    </row>
    <row r="96" spans="1:16" ht="12">
      <c r="A96" s="398" t="s">
        <v>765</v>
      </c>
      <c r="B96" s="407" t="s">
        <v>766</v>
      </c>
      <c r="C96" s="104">
        <f>C85+C80+C75+C71+C95</f>
        <v>79138</v>
      </c>
      <c r="D96" s="104">
        <f>D85+D80+D75+D71+D95</f>
        <v>79138</v>
      </c>
      <c r="E96" s="104">
        <f>E85+E80+E75+E71+E95</f>
        <v>0</v>
      </c>
      <c r="F96" s="104">
        <f>F85+F80+F75+F71+F95</f>
        <v>5042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108420</v>
      </c>
      <c r="D97" s="104">
        <f>D96+D68+D66</f>
        <v>79138</v>
      </c>
      <c r="E97" s="104">
        <f>E96+E68+E66</f>
        <v>29282</v>
      </c>
      <c r="F97" s="104">
        <f>F96+F68+F66</f>
        <v>33356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61</v>
      </c>
      <c r="D104" s="108">
        <v>71</v>
      </c>
      <c r="E104" s="108">
        <v>61</v>
      </c>
      <c r="F104" s="125">
        <f>C104+D104-E104</f>
        <v>71</v>
      </c>
    </row>
    <row r="105" spans="1:16" ht="12">
      <c r="A105" s="412" t="s">
        <v>780</v>
      </c>
      <c r="B105" s="395" t="s">
        <v>781</v>
      </c>
      <c r="C105" s="103">
        <f>SUM(C102:C104)</f>
        <v>61</v>
      </c>
      <c r="D105" s="103">
        <f>SUM(D102:D104)</f>
        <v>71</v>
      </c>
      <c r="E105" s="103">
        <f>SUM(E102:E104)</f>
        <v>61</v>
      </c>
      <c r="F105" s="103">
        <f>SUM(F102:F104)</f>
        <v>71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01-01-2008 - 31-12-2008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7" sqref="D17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01-01-2008 - 31-12-2008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872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18</v>
      </c>
      <c r="D79" s="429"/>
      <c r="E79" s="429">
        <f>E78+E61+E44+E27</f>
        <v>0</v>
      </c>
      <c r="F79" s="442">
        <f>F78+F61+F44+F27</f>
        <v>18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*</cp:lastModifiedBy>
  <cp:lastPrinted>2009-01-28T08:47:39Z</cp:lastPrinted>
  <dcterms:created xsi:type="dcterms:W3CDTF">2000-06-29T12:02:40Z</dcterms:created>
  <dcterms:modified xsi:type="dcterms:W3CDTF">2009-04-15T10:23:08Z</dcterms:modified>
  <cp:category/>
  <cp:version/>
  <cp:contentType/>
  <cp:contentStatus/>
</cp:coreProperties>
</file>